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<sst xmlns="http://schemas.openxmlformats.org/spreadsheetml/2006/main" count="537" uniqueCount="147">
  <si>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</si>
  <si>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</si>
  <si>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</si>
  <si>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</si>
  <si>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</si>
  <si>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</si>
  <si>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</si>
  <si>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</si>
  <si>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</si>
  <si>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</si>
  <si>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</si>
  <si>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</si>
  <si>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</si>
  <si>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</si>
  <si>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</si>
  <si>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</si>
  <si>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</si>
  <si>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</si>
  <si>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</si>
  <si>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</si>
  <si>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</si>
  <si>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</si>
  <si>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</si>
  <si>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</si>
  <si>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</si>
  <si>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</si>
  <si>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</si>
  <si>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</si>
  <si>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</si>
  <si>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</si>
  <si>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</si>
  <si>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</si>
  <si>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</si>
  <si>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</si>
  <si>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</si>
  <si>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</si>
  <si>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</si>
  <si>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</si>
  <si>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</si>
  <si>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</si>
  <si>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</si>
  <si>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</si>
  <si>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</si>
  <si>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</si>
  <si>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</si>
  <si>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>пособия по социальной промощи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</si>
  <si>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</si>
  <si>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</si>
  <si>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</si>
  <si>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</si>
  <si>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</si>
  <si>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</si>
  <si>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</si>
  <si>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</si>
  <si>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</si>
  <si>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</si>
  <si>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уличное освещение</t>
  </si>
  <si>
    <t>содержание дорог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</si>
  <si>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</si>
  <si>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</si>
  <si>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</si>
  <si>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</si>
  <si>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</si>
  <si>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</si>
  <si>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</si>
  <si>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</si>
  <si>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</si>
  <si>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</si>
  <si>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</si>
  <si>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др. вопросы в обл. нац. без-сти и правоохр-ой деят-сти</t>
  </si>
  <si>
    <t>РАЗДЕЛ 08.00 КУЛЬТУРА, КИНЕМАТОГРАФИЯ, СРЕДСТВА МАССОВОЙ ИНФОРМАЦИИ</t>
  </si>
  <si>
    <t>08.01</t>
  </si>
  <si>
    <t>итого по разделу 08</t>
  </si>
  <si>
    <t>Безвозмездные перечисления государственным и МО</t>
  </si>
  <si>
    <t>10.04</t>
  </si>
  <si>
    <t>социальное обеспечение населения</t>
  </si>
  <si>
    <t>охрана семьи и детства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</si>
  <si>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</si>
  <si>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</si>
  <si>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</si>
  <si>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</si>
  <si>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</si>
  <si>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</si>
  <si>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</si>
  <si>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</si>
  <si>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</si>
  <si>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</si>
  <si>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</si>
  <si>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</si>
  <si>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обследование жилых домов</t>
  </si>
  <si>
    <t xml:space="preserve">уст-ка приборов коммерч. учета энергоресурсов (цел.прогр.) </t>
  </si>
  <si>
    <t>Коммунальное хозяйство</t>
  </si>
  <si>
    <t>Благоустройство</t>
  </si>
  <si>
    <t>озеленение</t>
  </si>
  <si>
    <t>собственные</t>
  </si>
  <si>
    <t>ВУС</t>
  </si>
  <si>
    <t>тыс. руб.</t>
  </si>
  <si>
    <t>Потребность 
на 2011 год</t>
  </si>
  <si>
    <t>РАЗДЕЛ 11.00 ФИЗИЧЕСКАЯ КУЛЬТУРА И СПОРТ</t>
  </si>
  <si>
    <t>11.05</t>
  </si>
  <si>
    <t xml:space="preserve">РАЗДЕЛ 14.00 МЕЖБЮДЖЕТНЫЕ ТРАНСФЕРТЫ </t>
  </si>
  <si>
    <t>МБТ</t>
  </si>
  <si>
    <t>дефицит</t>
  </si>
  <si>
    <t>Уточненный 
план
на 2010 год</t>
  </si>
  <si>
    <t>Исполнение
за 9 месяцев
2010 года</t>
  </si>
  <si>
    <t>Ожидаемое
исполнение
за 2010 год</t>
  </si>
  <si>
    <t>дотация
 на выравнивание
 ОБ</t>
  </si>
  <si>
    <t>дотация
 на выравнивание
 РБ</t>
  </si>
  <si>
    <t>Ожидаемая кр. задол.</t>
  </si>
  <si>
    <t>субсидия
ОБ (з/пл)</t>
  </si>
  <si>
    <t>Субсидии
  ОБ</t>
  </si>
  <si>
    <t>Проект
 на 2011 год</t>
  </si>
  <si>
    <t>итого по разделу 14</t>
  </si>
  <si>
    <t>внесение изменений</t>
  </si>
  <si>
    <t>01.13</t>
  </si>
  <si>
    <t>04.01</t>
  </si>
  <si>
    <t>211</t>
  </si>
  <si>
    <t>213</t>
  </si>
  <si>
    <t>программа энергосбережения и повышения энергетической эффективност</t>
  </si>
  <si>
    <t xml:space="preserve">социальные пенсии, пособия,выплачиваемые орг-ми сектора </t>
  </si>
  <si>
    <t xml:space="preserve">социальные пенсии, пособия,выплачиваемые орг-ми </t>
  </si>
  <si>
    <t>251</t>
  </si>
  <si>
    <t>04.09</t>
  </si>
  <si>
    <t>МБ ДЦП "Территориальное планирование в Нижнеилимском муниципальном районе на 2010-2014 гг"</t>
  </si>
  <si>
    <t>ОБ ДЦП "Территориальное планирование в Нижнеилимском муниципальном районе на 2010-2014 гг"</t>
  </si>
  <si>
    <t>ДЦП "Энергосбережение и повышение энергетической эффективности"</t>
  </si>
  <si>
    <t>коммун.услуги (Программа "Повыш.эффект.бюдж. расх.")</t>
  </si>
  <si>
    <t>МБ ДЦП "Развитие автомобильных дорог местного значения</t>
  </si>
  <si>
    <t>10.01</t>
  </si>
  <si>
    <t>263</t>
  </si>
  <si>
    <t>ДЦП "Чистая вода"</t>
  </si>
  <si>
    <t>уличное освещение ("Повышение эффект. бюдж. расх.")</t>
  </si>
  <si>
    <t>работы, услуги по содержанию имущества (Энергосбережение)</t>
  </si>
  <si>
    <t xml:space="preserve">программа энергосбережения и повышения энергетической </t>
  </si>
  <si>
    <t>заработная плата  (Программа "Повыш.эффект.бюдж. расх.")</t>
  </si>
  <si>
    <t>начисления на выплаты по оплате труда (Программа "Повыш.эффект.бюдж. расх.")</t>
  </si>
  <si>
    <t>ОБ "Прогр. комплекс. развития систем комунальной инфр.</t>
  </si>
  <si>
    <t>Уточнённый план 
на 01.05.2014 года</t>
  </si>
  <si>
    <t>План 
на 2014 год</t>
  </si>
  <si>
    <t>13.00</t>
  </si>
  <si>
    <t>13.01</t>
  </si>
  <si>
    <t>энергосбережение и повышение энергетической эффективност</t>
  </si>
  <si>
    <t>Исполнение
 на 01.10.2014 г.</t>
  </si>
  <si>
    <t>РАСЧЁТ ПО ФУНКЦИОНАЛЬНОЙ СТРУКТУРЕ РАСХОДОВ
БЮДЖЕТА ШЕСТАКОВСКОГО ГОРОДСКОГО ПОСЕЛЕНИЯ ЗА 9 МЕСЯЦЕВ 2014 ГОД</t>
  </si>
  <si>
    <t xml:space="preserve">Уточнённый план </t>
  </si>
  <si>
    <t>% исполнения</t>
  </si>
  <si>
    <t>Справочная № 1 к постановлению администрации
Шестаковского городского поселения
«Об утверждении отчета об исполнении
бюджета Шестаковского городского 
поселения  за  9 месяцев 2014 года»
от "___"______________  2014 г. 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</si>
</sst>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#,##0.000"/>
    <numFmt numFmtId="172" formatCode="0.0000"/>
    <numFmt numFmtId="173" formatCode="#,##0.0000"/>
    <numFmt numFmtId="174" formatCode="#,##0.00000"/>
    <numFmt numFmtId="175" formatCode="0.00000"/>
  </numFmts>
  <fonts count="2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20" borderId="10" xfId="0" applyFont="1" applyFill="1" applyBorder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2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8" fillId="20" borderId="10" xfId="0" applyNumberFormat="1" applyFont="1" applyFill="1" applyBorder="1" applyAlignment="1">
      <alignment vertical="center"/>
    </xf>
    <xf numFmtId="0" fontId="8" fillId="20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24" borderId="10" xfId="0" applyFont="1" applyFill="1" applyBorder="1" applyAlignment="1">
      <alignment vertical="center"/>
    </xf>
    <xf numFmtId="0" fontId="8" fillId="24" borderId="10" xfId="0" applyFont="1" applyFill="1" applyBorder="1" applyAlignment="1">
      <alignment horizontal="center" vertical="center"/>
    </xf>
    <xf numFmtId="3" fontId="8" fillId="2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24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20" borderId="11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20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24" borderId="12" xfId="0" applyFont="1" applyFill="1" applyBorder="1" applyAlignment="1">
      <alignment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vertical="center"/>
    </xf>
    <xf numFmtId="3" fontId="8" fillId="24" borderId="13" xfId="0" applyNumberFormat="1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20" borderId="10" xfId="0" applyFont="1" applyFill="1" applyBorder="1" applyAlignment="1">
      <alignment vertical="center" wrapText="1"/>
    </xf>
    <xf numFmtId="0" fontId="4" fillId="2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3" fontId="5" fillId="20" borderId="10" xfId="0" applyNumberFormat="1" applyFont="1" applyFill="1" applyBorder="1" applyAlignment="1">
      <alignment vertical="center"/>
    </xf>
    <xf numFmtId="3" fontId="6" fillId="20" borderId="10" xfId="0" applyNumberFormat="1" applyFont="1" applyFill="1" applyBorder="1" applyAlignment="1">
      <alignment vertical="center"/>
    </xf>
    <xf numFmtId="0" fontId="5" fillId="20" borderId="10" xfId="0" applyFont="1" applyFill="1" applyBorder="1" applyAlignment="1">
      <alignment vertical="center"/>
    </xf>
    <xf numFmtId="0" fontId="1" fillId="20" borderId="10" xfId="0" applyFont="1" applyFill="1" applyBorder="1" applyAlignment="1">
      <alignment vertical="center"/>
    </xf>
    <xf numFmtId="0" fontId="3" fillId="20" borderId="10" xfId="0" applyFont="1" applyFill="1" applyBorder="1" applyAlignment="1">
      <alignment vertical="center"/>
    </xf>
    <xf numFmtId="3" fontId="8" fillId="20" borderId="13" xfId="0" applyNumberFormat="1" applyFont="1" applyFill="1" applyBorder="1" applyAlignment="1">
      <alignment vertical="center"/>
    </xf>
    <xf numFmtId="1" fontId="4" fillId="20" borderId="10" xfId="0" applyNumberFormat="1" applyFont="1" applyFill="1" applyBorder="1" applyAlignment="1">
      <alignment vertical="center"/>
    </xf>
    <xf numFmtId="1" fontId="5" fillId="20" borderId="10" xfId="0" applyNumberFormat="1" applyFont="1" applyFill="1" applyBorder="1" applyAlignment="1">
      <alignment vertical="center"/>
    </xf>
    <xf numFmtId="1" fontId="8" fillId="20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49" fontId="8" fillId="20" borderId="10" xfId="0" applyNumberFormat="1" applyFont="1" applyFill="1" applyBorder="1" applyAlignment="1">
      <alignment horizontal="left" vertical="center"/>
    </xf>
    <xf numFmtId="0" fontId="4" fillId="24" borderId="10" xfId="0" applyFont="1" applyFill="1" applyBorder="1" applyAlignment="1">
      <alignment vertical="center" wrapText="1"/>
    </xf>
    <xf numFmtId="1" fontId="8" fillId="20" borderId="10" xfId="0" applyNumberFormat="1" applyFont="1" applyFill="1" applyBorder="1" applyAlignment="1">
      <alignment horizontal="left" vertical="center"/>
    </xf>
    <xf numFmtId="1" fontId="8" fillId="2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vertical="center" wrapText="1"/>
    </xf>
    <xf numFmtId="1" fontId="4" fillId="24" borderId="10" xfId="0" applyNumberFormat="1" applyFont="1" applyFill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vertical="center"/>
    </xf>
    <xf numFmtId="1" fontId="5" fillId="0" borderId="10" xfId="0" applyNumberFormat="1" applyFont="1" applyFill="1" applyBorder="1" applyAlignment="1">
      <alignment horizontal="left" vertical="center"/>
    </xf>
    <xf numFmtId="1" fontId="1" fillId="24" borderId="10" xfId="0" applyNumberFormat="1" applyFont="1" applyFill="1" applyBorder="1" applyAlignment="1">
      <alignment vertical="center"/>
    </xf>
    <xf numFmtId="3" fontId="5" fillId="24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9" fillId="2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24" borderId="15" xfId="0" applyFont="1" applyFill="1" applyBorder="1" applyAlignment="1">
      <alignment vertical="center" wrapText="1"/>
    </xf>
    <xf numFmtId="0" fontId="4" fillId="24" borderId="16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9" fontId="5" fillId="0" borderId="10" xfId="0" applyNumberFormat="1" applyFont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8" fillId="24" borderId="13" xfId="0" applyNumberFormat="1" applyFont="1" applyFill="1" applyBorder="1" applyAlignment="1">
      <alignment vertical="center"/>
    </xf>
    <xf numFmtId="169" fontId="8" fillId="2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164" fontId="8" fillId="20" borderId="10" xfId="0" applyNumberFormat="1" applyFont="1" applyFill="1" applyBorder="1" applyAlignment="1">
      <alignment vertical="center"/>
    </xf>
    <xf numFmtId="164" fontId="4" fillId="20" borderId="10" xfId="0" applyNumberFormat="1" applyFont="1" applyFill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6" fillId="24" borderId="10" xfId="0" applyNumberFormat="1" applyFont="1" applyFill="1" applyBorder="1" applyAlignment="1">
      <alignment vertical="center"/>
    </xf>
    <xf numFmtId="164" fontId="7" fillId="24" borderId="10" xfId="0" applyNumberFormat="1" applyFont="1" applyFill="1" applyBorder="1" applyAlignment="1">
      <alignment vertical="center"/>
    </xf>
    <xf numFmtId="164" fontId="5" fillId="24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9" fontId="5" fillId="0" borderId="18" xfId="0" applyNumberFormat="1" applyFont="1" applyBorder="1" applyAlignment="1">
      <alignment vertical="center"/>
    </xf>
    <xf numFmtId="164" fontId="9" fillId="24" borderId="10" xfId="0" applyNumberFormat="1" applyFont="1" applyFill="1" applyBorder="1" applyAlignment="1">
      <alignment vertical="center"/>
    </xf>
    <xf numFmtId="164" fontId="1" fillId="24" borderId="10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164" fontId="9" fillId="20" borderId="10" xfId="0" applyNumberFormat="1" applyFont="1" applyFill="1" applyBorder="1" applyAlignment="1">
      <alignment vertical="center"/>
    </xf>
    <xf numFmtId="164" fontId="4" fillId="24" borderId="15" xfId="0" applyNumberFormat="1" applyFont="1" applyFill="1" applyBorder="1" applyAlignment="1">
      <alignment vertical="center" wrapText="1"/>
    </xf>
    <xf numFmtId="164" fontId="9" fillId="0" borderId="1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164" fontId="8" fillId="24" borderId="10" xfId="0" applyNumberFormat="1" applyFont="1" applyFill="1" applyBorder="1" applyAlignment="1">
      <alignment vertical="center"/>
    </xf>
    <xf numFmtId="164" fontId="4" fillId="24" borderId="10" xfId="0" applyNumberFormat="1" applyFont="1" applyFill="1" applyBorder="1" applyAlignment="1">
      <alignment vertical="center"/>
    </xf>
    <xf numFmtId="164" fontId="4" fillId="24" borderId="16" xfId="0" applyNumberFormat="1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24" borderId="18" xfId="0" applyFont="1" applyFill="1" applyBorder="1" applyAlignment="1">
      <alignment vertical="center"/>
    </xf>
    <xf numFmtId="164" fontId="4" fillId="24" borderId="10" xfId="0" applyNumberFormat="1" applyFont="1" applyFill="1" applyBorder="1" applyAlignment="1">
      <alignment vertical="center" wrapText="1"/>
    </xf>
    <xf numFmtId="0" fontId="4" fillId="24" borderId="11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5" fillId="20" borderId="11" xfId="0" applyNumberFormat="1" applyFont="1" applyFill="1" applyBorder="1" applyAlignment="1">
      <alignment horizontal="center" vertical="center"/>
    </xf>
    <xf numFmtId="49" fontId="5" fillId="20" borderId="10" xfId="0" applyNumberFormat="1" applyFont="1" applyFill="1" applyBorder="1" applyAlignment="1">
      <alignment horizontal="center" vertical="center"/>
    </xf>
    <xf numFmtId="49" fontId="8" fillId="20" borderId="11" xfId="0" applyNumberFormat="1" applyFont="1" applyFill="1" applyBorder="1" applyAlignment="1">
      <alignment horizontal="left" vertical="center"/>
    </xf>
    <xf numFmtId="49" fontId="8" fillId="20" borderId="10" xfId="0" applyNumberFormat="1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24" borderId="11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164" fontId="4" fillId="0" borderId="18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164" fontId="4" fillId="20" borderId="18" xfId="0" applyNumberFormat="1" applyFont="1" applyFill="1" applyBorder="1" applyAlignment="1">
      <alignment vertical="center"/>
    </xf>
    <xf numFmtId="169" fontId="4" fillId="20" borderId="18" xfId="0" applyNumberFormat="1" applyFont="1" applyFill="1" applyBorder="1" applyAlignment="1">
      <alignment vertical="center"/>
    </xf>
    <xf numFmtId="169" fontId="5" fillId="24" borderId="18" xfId="0" applyNumberFormat="1" applyFont="1" applyFill="1" applyBorder="1" applyAlignment="1">
      <alignment vertical="center"/>
    </xf>
    <xf numFmtId="169" fontId="4" fillId="24" borderId="18" xfId="0" applyNumberFormat="1" applyFont="1" applyFill="1" applyBorder="1" applyAlignment="1">
      <alignment vertical="center"/>
    </xf>
    <xf numFmtId="169" fontId="4" fillId="0" borderId="18" xfId="0" applyNumberFormat="1" applyFont="1" applyBorder="1" applyAlignment="1">
      <alignment vertical="center"/>
    </xf>
    <xf numFmtId="169" fontId="8" fillId="20" borderId="18" xfId="0" applyNumberFormat="1" applyFont="1" applyFill="1" applyBorder="1" applyAlignment="1">
      <alignment vertical="center"/>
    </xf>
    <xf numFmtId="169" fontId="9" fillId="20" borderId="18" xfId="0" applyNumberFormat="1" applyFont="1" applyFill="1" applyBorder="1" applyAlignment="1">
      <alignment vertical="center"/>
    </xf>
    <xf numFmtId="169" fontId="8" fillId="24" borderId="22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4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60.375" style="1" customWidth="1"/>
    <col min="4" max="4" width="12.125" style="1" hidden="1" customWidth="1"/>
    <col min="5" max="5" width="10.75390625" style="1" hidden="1" customWidth="1"/>
    <col min="6" max="6" width="11.00390625" style="1" hidden="1" customWidth="1"/>
    <col min="7" max="7" width="10.75390625" style="1" hidden="1" customWidth="1"/>
    <col min="8" max="8" width="12.25390625" style="1" hidden="1" customWidth="1"/>
    <col min="9" max="9" width="9.25390625" style="1" hidden="1" customWidth="1"/>
    <col min="10" max="10" width="12.25390625" style="1" hidden="1" customWidth="1"/>
    <col min="11" max="11" width="7.625" style="1" hidden="1" customWidth="1"/>
    <col min="12" max="12" width="10.00390625" style="1" hidden="1" customWidth="1"/>
    <col min="13" max="13" width="10.375" style="1" hidden="1" customWidth="1"/>
    <col min="14" max="14" width="12.875" style="1" hidden="1" customWidth="1"/>
    <col min="15" max="15" width="12.25390625" style="1" hidden="1" customWidth="1"/>
    <col min="16" max="16" width="13.75390625" style="1" customWidth="1"/>
    <col min="17" max="18" width="13.75390625" style="1" hidden="1" customWidth="1"/>
    <col min="19" max="21" width="13.75390625" style="1" customWidth="1"/>
    <col min="22" max="22" width="11.75390625" style="1" customWidth="1"/>
    <col min="23" max="16384" width="9.125" style="1" customWidth="1"/>
  </cols>
  <sheetData>
    <row r="1" spans="3:22" ht="116.25" customHeight="1"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59" t="s">
        <v>146</v>
      </c>
      <c r="T1" s="159"/>
      <c r="U1" s="159"/>
      <c r="V1" s="159"/>
    </row>
    <row r="2" ht="9" customHeight="1"/>
    <row r="3" ht="3" customHeight="1"/>
    <row r="4" spans="1:22" ht="40.5" customHeight="1">
      <c r="A4" s="138" t="s">
        <v>143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00"/>
    </row>
    <row r="5" spans="1:22" ht="18.7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0"/>
    </row>
    <row r="6" spans="18:22" ht="12" customHeight="1" thickBot="1">
      <c r="R6" s="91"/>
      <c r="T6" s="91"/>
      <c r="U6" s="91"/>
      <c r="V6" s="1" t="s">
        <v>96</v>
      </c>
    </row>
    <row r="7" spans="1:22" ht="38.25" customHeight="1">
      <c r="A7" s="143" t="s">
        <v>60</v>
      </c>
      <c r="B7" s="144"/>
      <c r="C7" s="144"/>
      <c r="D7" s="98" t="s">
        <v>103</v>
      </c>
      <c r="E7" s="98" t="s">
        <v>104</v>
      </c>
      <c r="F7" s="98" t="s">
        <v>105</v>
      </c>
      <c r="G7" s="97" t="s">
        <v>94</v>
      </c>
      <c r="H7" s="98" t="s">
        <v>106</v>
      </c>
      <c r="I7" s="98" t="s">
        <v>109</v>
      </c>
      <c r="J7" s="98" t="s">
        <v>107</v>
      </c>
      <c r="K7" s="97" t="s">
        <v>95</v>
      </c>
      <c r="L7" s="98" t="s">
        <v>110</v>
      </c>
      <c r="M7" s="98" t="s">
        <v>108</v>
      </c>
      <c r="N7" s="98" t="s">
        <v>97</v>
      </c>
      <c r="O7" s="99" t="s">
        <v>111</v>
      </c>
      <c r="P7" s="98" t="s">
        <v>138</v>
      </c>
      <c r="Q7" s="98" t="s">
        <v>113</v>
      </c>
      <c r="R7" s="98" t="s">
        <v>137</v>
      </c>
      <c r="S7" s="98" t="s">
        <v>113</v>
      </c>
      <c r="T7" s="98" t="s">
        <v>144</v>
      </c>
      <c r="U7" s="98" t="s">
        <v>142</v>
      </c>
      <c r="V7" s="133" t="s">
        <v>145</v>
      </c>
    </row>
    <row r="8" spans="1:22" s="7" customFormat="1" ht="17.25" customHeight="1" hidden="1">
      <c r="A8" s="33" t="s">
        <v>21</v>
      </c>
      <c r="B8" s="95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1"/>
      <c r="P8" s="48"/>
      <c r="Q8" s="48"/>
      <c r="R8" s="48"/>
      <c r="S8" s="48"/>
      <c r="T8" s="48"/>
      <c r="U8" s="48"/>
      <c r="V8" s="134"/>
    </row>
    <row r="9" spans="1:22" s="7" customFormat="1" ht="15.75" hidden="1">
      <c r="A9" s="34" t="s">
        <v>0</v>
      </c>
      <c r="B9" s="5">
        <v>210</v>
      </c>
      <c r="C9" s="57" t="s">
        <v>30</v>
      </c>
      <c r="D9" s="24">
        <f aca="true" t="shared" si="0" ref="D9:M9">SUM(D10:D12)</f>
        <v>4197</v>
      </c>
      <c r="E9" s="24">
        <f t="shared" si="0"/>
        <v>2893</v>
      </c>
      <c r="F9" s="24">
        <f t="shared" si="0"/>
        <v>3892</v>
      </c>
      <c r="G9" s="24">
        <f t="shared" si="0"/>
        <v>11</v>
      </c>
      <c r="H9" s="24">
        <f t="shared" si="0"/>
        <v>2122</v>
      </c>
      <c r="I9" s="24">
        <f t="shared" si="0"/>
        <v>1759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aca="true" t="shared" si="1" ref="N9:V9">SUM(N10:N12)</f>
        <v>5580</v>
      </c>
      <c r="O9" s="19" t="e">
        <f t="shared" si="1"/>
        <v>#DIV/0!</v>
      </c>
      <c r="P9" s="117">
        <f t="shared" si="1"/>
        <v>4504</v>
      </c>
      <c r="Q9" s="117">
        <f>SUM(Q10:Q12)</f>
        <v>0</v>
      </c>
      <c r="R9" s="117">
        <f>SUM(R10:R12)</f>
        <v>4504</v>
      </c>
      <c r="S9" s="117">
        <f>SUM(S10:S12)</f>
        <v>175.20000000000016</v>
      </c>
      <c r="T9" s="117">
        <f>SUM(T10:T12)</f>
        <v>4679.2</v>
      </c>
      <c r="U9" s="117">
        <f>SUM(U10:U12)</f>
        <v>3575.8</v>
      </c>
      <c r="V9" s="149" t="e">
        <f t="shared" si="1"/>
        <v>#DIV/0!</v>
      </c>
    </row>
    <row r="10" spans="1:22" s="10" customFormat="1" ht="15.75" hidden="1">
      <c r="A10" s="35" t="s">
        <v>0</v>
      </c>
      <c r="B10" s="8">
        <v>211</v>
      </c>
      <c r="C10" s="56" t="s">
        <v>1</v>
      </c>
      <c r="D10" s="18">
        <f>SUM(D29,D34,D51,D74)</f>
        <v>2850</v>
      </c>
      <c r="E10" s="18">
        <f>SUM(E29,E34,E51,E74)</f>
        <v>2404</v>
      </c>
      <c r="F10" s="18">
        <f>SUM(G10:L10)</f>
        <v>3127</v>
      </c>
      <c r="G10" s="18">
        <f aca="true" t="shared" si="2" ref="G10:V10">SUM(G29,G34,G51,G74)</f>
        <v>0</v>
      </c>
      <c r="H10" s="18">
        <f t="shared" si="2"/>
        <v>1611</v>
      </c>
      <c r="I10" s="18">
        <f t="shared" si="2"/>
        <v>1516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4109</v>
      </c>
      <c r="O10" s="65">
        <f t="shared" si="2"/>
        <v>13451.752031393899</v>
      </c>
      <c r="P10" s="111">
        <f aca="true" t="shared" si="3" ref="P10:U10">SUM(P29,P34,P51,P74)</f>
        <v>3435.7</v>
      </c>
      <c r="Q10" s="111">
        <f t="shared" si="3"/>
        <v>0</v>
      </c>
      <c r="R10" s="111">
        <f t="shared" si="3"/>
        <v>3435.7</v>
      </c>
      <c r="S10" s="111">
        <f t="shared" si="3"/>
        <v>82.90000000000009</v>
      </c>
      <c r="T10" s="111">
        <f t="shared" si="3"/>
        <v>3518.6</v>
      </c>
      <c r="U10" s="111">
        <f>SUM(U29,U34,U51,U74)</f>
        <v>2744.6</v>
      </c>
      <c r="V10" s="150" t="e">
        <f t="shared" si="2"/>
        <v>#DIV/0!</v>
      </c>
    </row>
    <row r="11" spans="1:22" s="10" customFormat="1" ht="15.75" hidden="1">
      <c r="A11" s="35" t="s">
        <v>0</v>
      </c>
      <c r="B11" s="8">
        <v>212</v>
      </c>
      <c r="C11" s="56" t="s">
        <v>2</v>
      </c>
      <c r="D11" s="18">
        <f>SUM(D35,D53,D75)</f>
        <v>63</v>
      </c>
      <c r="E11" s="18">
        <f>SUM(E35,E53,E75)</f>
        <v>11</v>
      </c>
      <c r="F11" s="18">
        <f aca="true" t="shared" si="4" ref="F11:F30">SUM(G11:L11)</f>
        <v>11</v>
      </c>
      <c r="G11" s="18">
        <f aca="true" t="shared" si="5" ref="G11:M11">SUM(G35,G53,G75)</f>
        <v>11</v>
      </c>
      <c r="H11" s="18">
        <f t="shared" si="5"/>
        <v>0</v>
      </c>
      <c r="I11" s="18">
        <f t="shared" si="5"/>
        <v>0</v>
      </c>
      <c r="J11" s="18">
        <f t="shared" si="5"/>
        <v>0</v>
      </c>
      <c r="K11" s="18">
        <f t="shared" si="5"/>
        <v>0</v>
      </c>
      <c r="L11" s="18">
        <f t="shared" si="5"/>
        <v>0</v>
      </c>
      <c r="M11" s="18">
        <f t="shared" si="5"/>
        <v>0</v>
      </c>
      <c r="N11" s="18">
        <f aca="true" t="shared" si="6" ref="N11:V11">SUM(N53,N35,N75)</f>
        <v>65</v>
      </c>
      <c r="O11" s="65" t="e">
        <f t="shared" si="6"/>
        <v>#DIV/0!</v>
      </c>
      <c r="P11" s="111">
        <f t="shared" si="6"/>
        <v>0</v>
      </c>
      <c r="Q11" s="111">
        <f t="shared" si="6"/>
        <v>0</v>
      </c>
      <c r="R11" s="111">
        <f t="shared" si="6"/>
        <v>0</v>
      </c>
      <c r="S11" s="111">
        <f>SUM(S53,S35,S75)</f>
        <v>0</v>
      </c>
      <c r="T11" s="111">
        <f>SUM(T53,T35,T75)</f>
        <v>0</v>
      </c>
      <c r="U11" s="111">
        <f t="shared" si="6"/>
        <v>0</v>
      </c>
      <c r="V11" s="150" t="e">
        <f t="shared" si="6"/>
        <v>#DIV/0!</v>
      </c>
    </row>
    <row r="12" spans="1:22" s="10" customFormat="1" ht="15.75" hidden="1">
      <c r="A12" s="35" t="s">
        <v>0</v>
      </c>
      <c r="B12" s="8">
        <v>213</v>
      </c>
      <c r="C12" s="56" t="s">
        <v>3</v>
      </c>
      <c r="D12" s="18">
        <f>SUM(D30,D36,D54,D76)</f>
        <v>1284</v>
      </c>
      <c r="E12" s="18">
        <f>SUM(E30,E36,E54,E76)</f>
        <v>478</v>
      </c>
      <c r="F12" s="18">
        <f t="shared" si="4"/>
        <v>754</v>
      </c>
      <c r="G12" s="18">
        <f aca="true" t="shared" si="7" ref="G12:V12">SUM(G30,G36,G54,G76)</f>
        <v>0</v>
      </c>
      <c r="H12" s="18">
        <f t="shared" si="7"/>
        <v>511</v>
      </c>
      <c r="I12" s="18">
        <f t="shared" si="7"/>
        <v>243</v>
      </c>
      <c r="J12" s="18">
        <f t="shared" si="7"/>
        <v>0</v>
      </c>
      <c r="K12" s="18">
        <f t="shared" si="7"/>
        <v>0</v>
      </c>
      <c r="L12" s="18">
        <f t="shared" si="7"/>
        <v>0</v>
      </c>
      <c r="M12" s="18">
        <f t="shared" si="7"/>
        <v>0</v>
      </c>
      <c r="N12" s="18">
        <f t="shared" si="7"/>
        <v>1406</v>
      </c>
      <c r="O12" s="65">
        <f t="shared" si="7"/>
        <v>4453.726285858485</v>
      </c>
      <c r="P12" s="111">
        <f aca="true" t="shared" si="8" ref="P12:U12">SUM(P30,P36,P54,P76)</f>
        <v>1068.3</v>
      </c>
      <c r="Q12" s="111">
        <f t="shared" si="8"/>
        <v>0</v>
      </c>
      <c r="R12" s="111">
        <f t="shared" si="8"/>
        <v>1068.3</v>
      </c>
      <c r="S12" s="111">
        <f t="shared" si="8"/>
        <v>92.30000000000007</v>
      </c>
      <c r="T12" s="111">
        <f t="shared" si="8"/>
        <v>1160.6</v>
      </c>
      <c r="U12" s="111">
        <f>SUM(U30,U36,U54,U76)</f>
        <v>831.2</v>
      </c>
      <c r="V12" s="150" t="e">
        <f t="shared" si="7"/>
        <v>#DIV/0!</v>
      </c>
    </row>
    <row r="13" spans="1:22" s="7" customFormat="1" ht="15.75" hidden="1">
      <c r="A13" s="34" t="s">
        <v>0</v>
      </c>
      <c r="B13" s="5">
        <v>220</v>
      </c>
      <c r="C13" s="57" t="s">
        <v>4</v>
      </c>
      <c r="D13" s="24">
        <f aca="true" t="shared" si="9" ref="D13:M13">SUM(D14:D19)</f>
        <v>277</v>
      </c>
      <c r="E13" s="24">
        <f t="shared" si="9"/>
        <v>168</v>
      </c>
      <c r="F13" s="24">
        <f t="shared" si="9"/>
        <v>190</v>
      </c>
      <c r="G13" s="24">
        <f t="shared" si="9"/>
        <v>190</v>
      </c>
      <c r="H13" s="24">
        <f t="shared" si="9"/>
        <v>0</v>
      </c>
      <c r="I13" s="24">
        <f t="shared" si="9"/>
        <v>0</v>
      </c>
      <c r="J13" s="24">
        <f t="shared" si="9"/>
        <v>0</v>
      </c>
      <c r="K13" s="24">
        <f t="shared" si="9"/>
        <v>0</v>
      </c>
      <c r="L13" s="24">
        <f t="shared" si="9"/>
        <v>0</v>
      </c>
      <c r="M13" s="24">
        <f t="shared" si="9"/>
        <v>0</v>
      </c>
      <c r="N13" s="24">
        <f aca="true" t="shared" si="10" ref="N13:V13">SUM(N14:N19)</f>
        <v>376</v>
      </c>
      <c r="O13" s="19" t="e">
        <f t="shared" si="10"/>
        <v>#DIV/0!</v>
      </c>
      <c r="P13" s="117">
        <f t="shared" si="10"/>
        <v>505</v>
      </c>
      <c r="Q13" s="117">
        <f>SUM(Q14:Q19)</f>
        <v>0</v>
      </c>
      <c r="R13" s="117">
        <f>SUM(R14:R19)</f>
        <v>477.8</v>
      </c>
      <c r="S13" s="117">
        <f>SUM(S14:S19)</f>
        <v>-37.8</v>
      </c>
      <c r="T13" s="117">
        <f>SUM(T14:T19)</f>
        <v>467.20000000000005</v>
      </c>
      <c r="U13" s="117">
        <f>SUM(U14:U19)</f>
        <v>174.70000000000002</v>
      </c>
      <c r="V13" s="149" t="e">
        <f t="shared" si="10"/>
        <v>#DIV/0!</v>
      </c>
    </row>
    <row r="14" spans="1:22" s="10" customFormat="1" ht="15.75" hidden="1">
      <c r="A14" s="35" t="s">
        <v>0</v>
      </c>
      <c r="B14" s="8">
        <v>221</v>
      </c>
      <c r="C14" s="56" t="s">
        <v>5</v>
      </c>
      <c r="D14" s="18">
        <f>SUM(D57)</f>
        <v>31</v>
      </c>
      <c r="E14" s="18">
        <f aca="true" t="shared" si="11" ref="E14:M14">SUM(E57)</f>
        <v>20</v>
      </c>
      <c r="F14" s="18">
        <f t="shared" si="4"/>
        <v>27</v>
      </c>
      <c r="G14" s="18">
        <f t="shared" si="11"/>
        <v>27</v>
      </c>
      <c r="H14" s="18">
        <f t="shared" si="11"/>
        <v>0</v>
      </c>
      <c r="I14" s="18">
        <f t="shared" si="11"/>
        <v>0</v>
      </c>
      <c r="J14" s="18">
        <f t="shared" si="11"/>
        <v>0</v>
      </c>
      <c r="K14" s="18">
        <f t="shared" si="11"/>
        <v>0</v>
      </c>
      <c r="L14" s="18">
        <f t="shared" si="11"/>
        <v>0</v>
      </c>
      <c r="M14" s="18">
        <f t="shared" si="11"/>
        <v>0</v>
      </c>
      <c r="N14" s="18">
        <f aca="true" t="shared" si="12" ref="N14:V14">SUM(N57,N37,N78)</f>
        <v>46</v>
      </c>
      <c r="O14" s="65" t="e">
        <f t="shared" si="12"/>
        <v>#DIV/0!</v>
      </c>
      <c r="P14" s="111">
        <f t="shared" si="12"/>
        <v>18</v>
      </c>
      <c r="Q14" s="111">
        <f t="shared" si="12"/>
        <v>0</v>
      </c>
      <c r="R14" s="111">
        <f t="shared" si="12"/>
        <v>18</v>
      </c>
      <c r="S14" s="111">
        <f>SUM(S57,S37,S78)</f>
        <v>-4</v>
      </c>
      <c r="T14" s="111">
        <f>SUM(T57,T37,T78)</f>
        <v>14</v>
      </c>
      <c r="U14" s="111">
        <f>SUM(U57,U37,U78)</f>
        <v>6.7</v>
      </c>
      <c r="V14" s="150" t="e">
        <f t="shared" si="12"/>
        <v>#DIV/0!</v>
      </c>
    </row>
    <row r="15" spans="1:22" s="10" customFormat="1" ht="15.75" hidden="1">
      <c r="A15" s="35" t="s">
        <v>0</v>
      </c>
      <c r="B15" s="8">
        <v>222</v>
      </c>
      <c r="C15" s="56" t="s">
        <v>6</v>
      </c>
      <c r="D15" s="18">
        <f>SUM(D38,D58,D79)</f>
        <v>9</v>
      </c>
      <c r="E15" s="18">
        <f aca="true" t="shared" si="13" ref="E15:M15">SUM(E38,E58,E79)</f>
        <v>2</v>
      </c>
      <c r="F15" s="18">
        <f t="shared" si="4"/>
        <v>3</v>
      </c>
      <c r="G15" s="18">
        <f t="shared" si="13"/>
        <v>3</v>
      </c>
      <c r="H15" s="18">
        <f t="shared" si="13"/>
        <v>0</v>
      </c>
      <c r="I15" s="18">
        <f t="shared" si="13"/>
        <v>0</v>
      </c>
      <c r="J15" s="18">
        <f t="shared" si="13"/>
        <v>0</v>
      </c>
      <c r="K15" s="18">
        <f t="shared" si="13"/>
        <v>0</v>
      </c>
      <c r="L15" s="18">
        <f t="shared" si="13"/>
        <v>0</v>
      </c>
      <c r="M15" s="18">
        <f t="shared" si="13"/>
        <v>0</v>
      </c>
      <c r="N15" s="18">
        <f aca="true" t="shared" si="14" ref="N15:V15">SUM(N58,N38,N79)</f>
        <v>9</v>
      </c>
      <c r="O15" s="65" t="e">
        <f t="shared" si="14"/>
        <v>#DIV/0!</v>
      </c>
      <c r="P15" s="111">
        <f t="shared" si="14"/>
        <v>0</v>
      </c>
      <c r="Q15" s="111">
        <f t="shared" si="14"/>
        <v>0</v>
      </c>
      <c r="R15" s="111">
        <f t="shared" si="14"/>
        <v>0</v>
      </c>
      <c r="S15" s="111">
        <f>SUM(S58,S38,S79)</f>
        <v>0</v>
      </c>
      <c r="T15" s="111">
        <f>SUM(T58,T38,T79)</f>
        <v>0</v>
      </c>
      <c r="U15" s="111">
        <f>SUM(U58,U38,U79)</f>
        <v>0</v>
      </c>
      <c r="V15" s="150" t="e">
        <f t="shared" si="14"/>
        <v>#DIV/0!</v>
      </c>
    </row>
    <row r="16" spans="1:22" s="10" customFormat="1" ht="15.75" hidden="1">
      <c r="A16" s="35" t="s">
        <v>0</v>
      </c>
      <c r="B16" s="8">
        <v>223</v>
      </c>
      <c r="C16" s="56" t="s">
        <v>7</v>
      </c>
      <c r="D16" s="18">
        <f>SUM(D39,D59,D80)</f>
        <v>132</v>
      </c>
      <c r="E16" s="18">
        <f aca="true" t="shared" si="15" ref="E16:M16">SUM(E39,E59,E80)</f>
        <v>84</v>
      </c>
      <c r="F16" s="18">
        <f t="shared" si="4"/>
        <v>84</v>
      </c>
      <c r="G16" s="18">
        <f t="shared" si="15"/>
        <v>84</v>
      </c>
      <c r="H16" s="18">
        <f t="shared" si="15"/>
        <v>0</v>
      </c>
      <c r="I16" s="18">
        <f t="shared" si="15"/>
        <v>0</v>
      </c>
      <c r="J16" s="18">
        <f t="shared" si="15"/>
        <v>0</v>
      </c>
      <c r="K16" s="18">
        <f t="shared" si="15"/>
        <v>0</v>
      </c>
      <c r="L16" s="18">
        <f t="shared" si="15"/>
        <v>0</v>
      </c>
      <c r="M16" s="18">
        <f t="shared" si="15"/>
        <v>0</v>
      </c>
      <c r="N16" s="18">
        <f>SUM(N59,N39,N80)</f>
        <v>238</v>
      </c>
      <c r="O16" s="65" t="e">
        <f>SUM(O59,O39,O80)</f>
        <v>#DIV/0!</v>
      </c>
      <c r="P16" s="111">
        <f aca="true" t="shared" si="16" ref="P16:U16">SUM(P59,P39,P80,P60)</f>
        <v>275.8</v>
      </c>
      <c r="Q16" s="111">
        <f t="shared" si="16"/>
        <v>0</v>
      </c>
      <c r="R16" s="111">
        <f t="shared" si="16"/>
        <v>275.8</v>
      </c>
      <c r="S16" s="111">
        <f t="shared" si="16"/>
        <v>-30</v>
      </c>
      <c r="T16" s="111">
        <f t="shared" si="16"/>
        <v>245.8</v>
      </c>
      <c r="U16" s="111">
        <f>SUM(U59,U39,U80,U60)</f>
        <v>115</v>
      </c>
      <c r="V16" s="150" t="e">
        <f>SUM(V59,V39,V80)</f>
        <v>#DIV/0!</v>
      </c>
    </row>
    <row r="17" spans="1:22" s="10" customFormat="1" ht="15.75" hidden="1">
      <c r="A17" s="35" t="s">
        <v>0</v>
      </c>
      <c r="B17" s="8">
        <v>224</v>
      </c>
      <c r="C17" s="56" t="s">
        <v>8</v>
      </c>
      <c r="D17" s="18">
        <v>0</v>
      </c>
      <c r="E17" s="18">
        <v>0</v>
      </c>
      <c r="F17" s="18">
        <f t="shared" si="4"/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f aca="true" t="shared" si="17" ref="N17:V17">SUM(N61,N40,N81)</f>
        <v>0</v>
      </c>
      <c r="O17" s="65" t="e">
        <f t="shared" si="17"/>
        <v>#DIV/0!</v>
      </c>
      <c r="P17" s="111">
        <f t="shared" si="17"/>
        <v>0</v>
      </c>
      <c r="Q17" s="111">
        <f t="shared" si="17"/>
        <v>0</v>
      </c>
      <c r="R17" s="111">
        <f t="shared" si="17"/>
        <v>0</v>
      </c>
      <c r="S17" s="111">
        <f>SUM(S61,S40,S81)</f>
        <v>0</v>
      </c>
      <c r="T17" s="111">
        <f>SUM(T61,T40,T81)</f>
        <v>0</v>
      </c>
      <c r="U17" s="111">
        <f t="shared" si="17"/>
        <v>0</v>
      </c>
      <c r="V17" s="150" t="e">
        <f t="shared" si="17"/>
        <v>#DIV/0!</v>
      </c>
    </row>
    <row r="18" spans="1:22" s="10" customFormat="1" ht="15.75" hidden="1">
      <c r="A18" s="35" t="s">
        <v>0</v>
      </c>
      <c r="B18" s="8">
        <v>225</v>
      </c>
      <c r="C18" s="56" t="s">
        <v>9</v>
      </c>
      <c r="D18" s="18">
        <f>SUM(D37,D41,D62,D82)</f>
        <v>22</v>
      </c>
      <c r="E18" s="18">
        <f>SUM(E37,E41,E62,E82)</f>
        <v>5</v>
      </c>
      <c r="F18" s="18">
        <f t="shared" si="4"/>
        <v>7</v>
      </c>
      <c r="G18" s="18">
        <f aca="true" t="shared" si="18" ref="G18:M18">SUM(G37,G41,G62,G82)</f>
        <v>7</v>
      </c>
      <c r="H18" s="18">
        <f t="shared" si="18"/>
        <v>0</v>
      </c>
      <c r="I18" s="18">
        <f t="shared" si="18"/>
        <v>0</v>
      </c>
      <c r="J18" s="18">
        <f t="shared" si="18"/>
        <v>0</v>
      </c>
      <c r="K18" s="18">
        <f t="shared" si="18"/>
        <v>0</v>
      </c>
      <c r="L18" s="18">
        <f t="shared" si="18"/>
        <v>0</v>
      </c>
      <c r="M18" s="18">
        <f t="shared" si="18"/>
        <v>0</v>
      </c>
      <c r="N18" s="18">
        <f aca="true" t="shared" si="19" ref="N18:V18">SUM(N62,N41,N82)</f>
        <v>17</v>
      </c>
      <c r="O18" s="65" t="e">
        <f t="shared" si="19"/>
        <v>#DIV/0!</v>
      </c>
      <c r="P18" s="111">
        <f t="shared" si="19"/>
        <v>24</v>
      </c>
      <c r="Q18" s="111">
        <f t="shared" si="19"/>
        <v>0</v>
      </c>
      <c r="R18" s="111">
        <f t="shared" si="19"/>
        <v>24</v>
      </c>
      <c r="S18" s="111">
        <f>SUM(S62,S41,S82)</f>
        <v>0</v>
      </c>
      <c r="T18" s="111">
        <f>SUM(T62,T41,T82)</f>
        <v>24</v>
      </c>
      <c r="U18" s="111">
        <f>SUM(U62,U41,U82)</f>
        <v>5.4</v>
      </c>
      <c r="V18" s="150" t="e">
        <f t="shared" si="19"/>
        <v>#DIV/0!</v>
      </c>
    </row>
    <row r="19" spans="1:22" s="10" customFormat="1" ht="15.75" hidden="1">
      <c r="A19" s="35" t="s">
        <v>0</v>
      </c>
      <c r="B19" s="8">
        <v>226</v>
      </c>
      <c r="C19" s="56" t="s">
        <v>10</v>
      </c>
      <c r="D19" s="18">
        <f>SUM(D42,D64,D83)</f>
        <v>83</v>
      </c>
      <c r="E19" s="18">
        <f aca="true" t="shared" si="20" ref="E19:M19">SUM(E42,E64,E83)</f>
        <v>57</v>
      </c>
      <c r="F19" s="18">
        <f t="shared" si="4"/>
        <v>69</v>
      </c>
      <c r="G19" s="18">
        <f t="shared" si="20"/>
        <v>69</v>
      </c>
      <c r="H19" s="18">
        <f t="shared" si="20"/>
        <v>0</v>
      </c>
      <c r="I19" s="18">
        <f t="shared" si="20"/>
        <v>0</v>
      </c>
      <c r="J19" s="18">
        <f t="shared" si="20"/>
        <v>0</v>
      </c>
      <c r="K19" s="18">
        <f t="shared" si="20"/>
        <v>0</v>
      </c>
      <c r="L19" s="18">
        <f t="shared" si="20"/>
        <v>0</v>
      </c>
      <c r="M19" s="18">
        <f t="shared" si="20"/>
        <v>0</v>
      </c>
      <c r="N19" s="18">
        <f aca="true" t="shared" si="21" ref="N19:V19">SUM(N64,N42,N83,N94)</f>
        <v>66</v>
      </c>
      <c r="O19" s="65" t="e">
        <f t="shared" si="21"/>
        <v>#DIV/0!</v>
      </c>
      <c r="P19" s="111">
        <f t="shared" si="21"/>
        <v>187.2</v>
      </c>
      <c r="Q19" s="111">
        <f t="shared" si="21"/>
        <v>0</v>
      </c>
      <c r="R19" s="111">
        <f t="shared" si="21"/>
        <v>160</v>
      </c>
      <c r="S19" s="111">
        <f>SUM(S64,S42,S83,S94)</f>
        <v>-3.799999999999997</v>
      </c>
      <c r="T19" s="111">
        <f>SUM(T64,T42,T83,T94)</f>
        <v>183.4</v>
      </c>
      <c r="U19" s="111">
        <f>SUM(U64,U42,U83,U94)</f>
        <v>47.6</v>
      </c>
      <c r="V19" s="150" t="e">
        <f t="shared" si="21"/>
        <v>#DIV/0!</v>
      </c>
    </row>
    <row r="20" spans="1:22" s="7" customFormat="1" ht="15.75" hidden="1">
      <c r="A20" s="34" t="s">
        <v>0</v>
      </c>
      <c r="B20" s="5">
        <v>231</v>
      </c>
      <c r="C20" s="57" t="s">
        <v>11</v>
      </c>
      <c r="D20" s="18">
        <f>SUM(D39,D43,D66,D84)</f>
        <v>0</v>
      </c>
      <c r="E20" s="18">
        <f>SUM(E39,E43,E66,E84)</f>
        <v>0</v>
      </c>
      <c r="F20" s="18">
        <f t="shared" si="4"/>
        <v>0</v>
      </c>
      <c r="G20" s="18">
        <f aca="true" t="shared" si="22" ref="G20:M21">SUM(G39,G43,G66,G84)</f>
        <v>0</v>
      </c>
      <c r="H20" s="18">
        <f t="shared" si="22"/>
        <v>0</v>
      </c>
      <c r="I20" s="18">
        <f t="shared" si="22"/>
        <v>0</v>
      </c>
      <c r="J20" s="18">
        <f t="shared" si="22"/>
        <v>0</v>
      </c>
      <c r="K20" s="18">
        <f t="shared" si="22"/>
        <v>0</v>
      </c>
      <c r="L20" s="18">
        <f t="shared" si="22"/>
        <v>0</v>
      </c>
      <c r="M20" s="18">
        <f t="shared" si="22"/>
        <v>0</v>
      </c>
      <c r="N20" s="24">
        <f aca="true" t="shared" si="23" ref="N20:V20">SUM(N92)</f>
        <v>0</v>
      </c>
      <c r="O20" s="19">
        <f t="shared" si="23"/>
        <v>0</v>
      </c>
      <c r="P20" s="117">
        <f t="shared" si="23"/>
        <v>0</v>
      </c>
      <c r="Q20" s="111">
        <f>SUM(Q65,Q43,Q84,Q95)</f>
        <v>0</v>
      </c>
      <c r="R20" s="117">
        <f>SUM(R92)</f>
        <v>0</v>
      </c>
      <c r="S20" s="111"/>
      <c r="T20" s="117">
        <f>SUM(T92)</f>
        <v>0</v>
      </c>
      <c r="U20" s="117"/>
      <c r="V20" s="149" t="e">
        <f t="shared" si="23"/>
        <v>#DIV/0!</v>
      </c>
    </row>
    <row r="21" spans="1:22" s="7" customFormat="1" ht="15.75" hidden="1">
      <c r="A21" s="34" t="s">
        <v>0</v>
      </c>
      <c r="B21" s="5">
        <v>262</v>
      </c>
      <c r="C21" s="57" t="s">
        <v>45</v>
      </c>
      <c r="D21" s="18">
        <f>SUM(D40,D44,D67,D85)</f>
        <v>0</v>
      </c>
      <c r="E21" s="18">
        <f>SUM(E40,E44,E67,E85)</f>
        <v>0</v>
      </c>
      <c r="F21" s="18">
        <f t="shared" si="4"/>
        <v>0</v>
      </c>
      <c r="G21" s="18">
        <f t="shared" si="22"/>
        <v>0</v>
      </c>
      <c r="H21" s="18">
        <f t="shared" si="22"/>
        <v>0</v>
      </c>
      <c r="I21" s="18">
        <f t="shared" si="22"/>
        <v>0</v>
      </c>
      <c r="J21" s="18">
        <f t="shared" si="22"/>
        <v>0</v>
      </c>
      <c r="K21" s="18">
        <f t="shared" si="22"/>
        <v>0</v>
      </c>
      <c r="L21" s="18">
        <f t="shared" si="22"/>
        <v>0</v>
      </c>
      <c r="M21" s="18">
        <f t="shared" si="22"/>
        <v>0</v>
      </c>
      <c r="N21" s="24">
        <f>SUM(N66,N43,N84)</f>
        <v>0</v>
      </c>
      <c r="O21" s="19" t="e">
        <f>SUM(O66,O43,O84)</f>
        <v>#DIV/0!</v>
      </c>
      <c r="P21" s="117">
        <f>SUM(P66,P43,P84)</f>
        <v>0</v>
      </c>
      <c r="Q21" s="111">
        <f>SUM(Q66,Q44,Q85,Q97)</f>
        <v>0</v>
      </c>
      <c r="R21" s="117">
        <f>SUM(R66,R43,R84)</f>
        <v>0</v>
      </c>
      <c r="S21" s="111"/>
      <c r="T21" s="117">
        <f>SUM(T66,T43,T84)</f>
        <v>0</v>
      </c>
      <c r="U21" s="117"/>
      <c r="V21" s="149" t="e">
        <f>SUM(V66,V43,V84)</f>
        <v>#DIV/0!</v>
      </c>
    </row>
    <row r="22" spans="1:22" s="7" customFormat="1" ht="15.75" hidden="1">
      <c r="A22" s="34" t="s">
        <v>0</v>
      </c>
      <c r="B22" s="5">
        <v>263</v>
      </c>
      <c r="C22" s="57" t="s">
        <v>120</v>
      </c>
      <c r="D22" s="18">
        <v>0</v>
      </c>
      <c r="E22" s="18">
        <v>0</v>
      </c>
      <c r="F22" s="18">
        <f t="shared" si="4"/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24">
        <f>SUM(N67,N44,N85)</f>
        <v>0</v>
      </c>
      <c r="O22" s="19" t="e">
        <f>SUM(O67,O44,O85)</f>
        <v>#DIV/0!</v>
      </c>
      <c r="P22" s="117">
        <f>SUM(P67,P44)</f>
        <v>0</v>
      </c>
      <c r="Q22" s="111">
        <f>SUM(Q67,Q45,Q86,Q98)</f>
        <v>0</v>
      </c>
      <c r="R22" s="117">
        <f>SUM(R67,R44)</f>
        <v>0</v>
      </c>
      <c r="S22" s="111">
        <f>SUM(S67,S45,S86,S98)</f>
        <v>0</v>
      </c>
      <c r="T22" s="117">
        <f>SUM(T67,T44)</f>
        <v>0</v>
      </c>
      <c r="U22" s="117">
        <f>SUM(U67,U44)</f>
        <v>0</v>
      </c>
      <c r="V22" s="149" t="e">
        <f>SUM(V67,V44,V85)</f>
        <v>#DIV/0!</v>
      </c>
    </row>
    <row r="23" spans="1:22" s="7" customFormat="1" ht="15.75" hidden="1">
      <c r="A23" s="35" t="s">
        <v>0</v>
      </c>
      <c r="B23" s="8">
        <v>251</v>
      </c>
      <c r="C23" s="56" t="s">
        <v>42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4"/>
      <c r="O23" s="19"/>
      <c r="P23" s="111">
        <f aca="true" t="shared" si="24" ref="P23:U23">SUM(P85,P65)</f>
        <v>875</v>
      </c>
      <c r="Q23" s="111">
        <f t="shared" si="24"/>
        <v>0</v>
      </c>
      <c r="R23" s="111">
        <f t="shared" si="24"/>
        <v>768.202</v>
      </c>
      <c r="S23" s="111">
        <f t="shared" si="24"/>
        <v>0</v>
      </c>
      <c r="T23" s="111">
        <f t="shared" si="24"/>
        <v>875</v>
      </c>
      <c r="U23" s="111">
        <f t="shared" si="24"/>
        <v>668.6</v>
      </c>
      <c r="V23" s="150" t="e">
        <f>SUM(V68,V46,V87,V98)</f>
        <v>#DIV/0!</v>
      </c>
    </row>
    <row r="24" spans="1:22" s="7" customFormat="1" ht="15.75" hidden="1">
      <c r="A24" s="34" t="s">
        <v>0</v>
      </c>
      <c r="B24" s="5">
        <v>290</v>
      </c>
      <c r="C24" s="57" t="s">
        <v>12</v>
      </c>
      <c r="D24" s="24">
        <f>SUM(D68,D93,D95,D45,D86,D91)</f>
        <v>78</v>
      </c>
      <c r="E24" s="24">
        <f aca="true" t="shared" si="25" ref="E24:M24">SUM(E68,E93,E95,E45,E86,E91)</f>
        <v>2</v>
      </c>
      <c r="F24" s="24">
        <f t="shared" si="4"/>
        <v>2</v>
      </c>
      <c r="G24" s="24">
        <f t="shared" si="25"/>
        <v>2</v>
      </c>
      <c r="H24" s="24">
        <f t="shared" si="25"/>
        <v>0</v>
      </c>
      <c r="I24" s="24">
        <f t="shared" si="25"/>
        <v>0</v>
      </c>
      <c r="J24" s="24">
        <f t="shared" si="25"/>
        <v>0</v>
      </c>
      <c r="K24" s="24">
        <f t="shared" si="25"/>
        <v>0</v>
      </c>
      <c r="L24" s="24">
        <f t="shared" si="25"/>
        <v>0</v>
      </c>
      <c r="M24" s="24">
        <f t="shared" si="25"/>
        <v>0</v>
      </c>
      <c r="N24" s="24">
        <f>SUM(N68,N93,N95,N45,N86,N91)</f>
        <v>56</v>
      </c>
      <c r="O24" s="19">
        <f>SUM(O68,O93,O95,O45,O86,O91)</f>
        <v>440.95556915544677</v>
      </c>
      <c r="P24" s="117">
        <f aca="true" t="shared" si="26" ref="P24:U24">SUM(P68,P93,P95,P45,P86,P91,P31)</f>
        <v>105.4</v>
      </c>
      <c r="Q24" s="117">
        <f t="shared" si="26"/>
        <v>0</v>
      </c>
      <c r="R24" s="117">
        <f t="shared" si="26"/>
        <v>105.4</v>
      </c>
      <c r="S24" s="117">
        <f t="shared" si="26"/>
        <v>-10.5</v>
      </c>
      <c r="T24" s="117">
        <f t="shared" si="26"/>
        <v>94.9</v>
      </c>
      <c r="U24" s="117">
        <f>SUM(U68,U93,U95,U45,U86,U91,U31)</f>
        <v>21.9</v>
      </c>
      <c r="V24" s="149" t="e">
        <f>SUM(V68,V93,V95,V45,V86,V91)</f>
        <v>#DIV/0!</v>
      </c>
    </row>
    <row r="25" spans="1:22" s="7" customFormat="1" ht="15.75" hidden="1">
      <c r="A25" s="34" t="s">
        <v>0</v>
      </c>
      <c r="B25" s="5">
        <v>300</v>
      </c>
      <c r="C25" s="57" t="s">
        <v>13</v>
      </c>
      <c r="D25" s="24">
        <f>SUM(D26:D27)</f>
        <v>175</v>
      </c>
      <c r="E25" s="24">
        <f aca="true" t="shared" si="27" ref="E25:M25">SUM(E26:E27)</f>
        <v>139</v>
      </c>
      <c r="F25" s="24">
        <f t="shared" si="27"/>
        <v>186</v>
      </c>
      <c r="G25" s="24">
        <f t="shared" si="27"/>
        <v>186</v>
      </c>
      <c r="H25" s="24">
        <f t="shared" si="27"/>
        <v>0</v>
      </c>
      <c r="I25" s="24">
        <f t="shared" si="27"/>
        <v>0</v>
      </c>
      <c r="J25" s="24">
        <f t="shared" si="27"/>
        <v>0</v>
      </c>
      <c r="K25" s="24">
        <f t="shared" si="27"/>
        <v>0</v>
      </c>
      <c r="L25" s="24">
        <f t="shared" si="27"/>
        <v>0</v>
      </c>
      <c r="M25" s="24">
        <f t="shared" si="27"/>
        <v>0</v>
      </c>
      <c r="N25" s="24">
        <f aca="true" t="shared" si="28" ref="N25:V25">SUM(N26:N27)</f>
        <v>162</v>
      </c>
      <c r="O25" s="19">
        <f t="shared" si="28"/>
        <v>462.1220494053064</v>
      </c>
      <c r="P25" s="117">
        <f t="shared" si="28"/>
        <v>167.3</v>
      </c>
      <c r="Q25" s="117">
        <f t="shared" si="28"/>
        <v>0</v>
      </c>
      <c r="R25" s="117">
        <f t="shared" si="28"/>
        <v>167.3</v>
      </c>
      <c r="S25" s="117">
        <f t="shared" si="28"/>
        <v>-57.9</v>
      </c>
      <c r="T25" s="117">
        <f t="shared" si="28"/>
        <v>109.39999999999999</v>
      </c>
      <c r="U25" s="117">
        <f t="shared" si="28"/>
        <v>39.7</v>
      </c>
      <c r="V25" s="149" t="e">
        <f t="shared" si="28"/>
        <v>#DIV/0!</v>
      </c>
    </row>
    <row r="26" spans="1:22" s="10" customFormat="1" ht="15.75" hidden="1">
      <c r="A26" s="35" t="s">
        <v>0</v>
      </c>
      <c r="B26" s="8">
        <v>310</v>
      </c>
      <c r="C26" s="56" t="s">
        <v>14</v>
      </c>
      <c r="D26" s="18">
        <f>SUM(D70,D47,D88)</f>
        <v>77</v>
      </c>
      <c r="E26" s="18">
        <f aca="true" t="shared" si="29" ref="E26:M26">SUM(E70,E47,E88)</f>
        <v>77</v>
      </c>
      <c r="F26" s="18">
        <f t="shared" si="4"/>
        <v>77</v>
      </c>
      <c r="G26" s="18">
        <f t="shared" si="29"/>
        <v>77</v>
      </c>
      <c r="H26" s="18">
        <f t="shared" si="29"/>
        <v>0</v>
      </c>
      <c r="I26" s="18">
        <f t="shared" si="29"/>
        <v>0</v>
      </c>
      <c r="J26" s="18">
        <f t="shared" si="29"/>
        <v>0</v>
      </c>
      <c r="K26" s="18">
        <f t="shared" si="29"/>
        <v>0</v>
      </c>
      <c r="L26" s="18">
        <f t="shared" si="29"/>
        <v>0</v>
      </c>
      <c r="M26" s="18">
        <f t="shared" si="29"/>
        <v>0</v>
      </c>
      <c r="N26" s="18">
        <f aca="true" t="shared" si="30" ref="N26:V26">SUM(N70,N47,N88)</f>
        <v>46</v>
      </c>
      <c r="O26" s="65">
        <f t="shared" si="30"/>
        <v>58.2</v>
      </c>
      <c r="P26" s="111">
        <f t="shared" si="30"/>
        <v>58</v>
      </c>
      <c r="Q26" s="111">
        <f t="shared" si="30"/>
        <v>0</v>
      </c>
      <c r="R26" s="111">
        <f t="shared" si="30"/>
        <v>58</v>
      </c>
      <c r="S26" s="111">
        <f>SUM(S70,S47,S88)</f>
        <v>-57.9</v>
      </c>
      <c r="T26" s="111">
        <f>SUM(T70,T47,T88)</f>
        <v>0.1</v>
      </c>
      <c r="U26" s="111">
        <f t="shared" si="30"/>
        <v>0</v>
      </c>
      <c r="V26" s="150" t="e">
        <f t="shared" si="30"/>
        <v>#DIV/0!</v>
      </c>
    </row>
    <row r="27" spans="1:22" s="10" customFormat="1" ht="18" customHeight="1" hidden="1">
      <c r="A27" s="35" t="s">
        <v>0</v>
      </c>
      <c r="B27" s="8">
        <v>340</v>
      </c>
      <c r="C27" s="56" t="s">
        <v>15</v>
      </c>
      <c r="D27" s="18">
        <f>SUM(D71,D48,D89)</f>
        <v>98</v>
      </c>
      <c r="E27" s="18">
        <f aca="true" t="shared" si="31" ref="E27:M27">SUM(E71,E48,E89)</f>
        <v>62</v>
      </c>
      <c r="F27" s="18">
        <f t="shared" si="4"/>
        <v>109</v>
      </c>
      <c r="G27" s="18">
        <f t="shared" si="31"/>
        <v>109</v>
      </c>
      <c r="H27" s="18">
        <f t="shared" si="31"/>
        <v>0</v>
      </c>
      <c r="I27" s="18">
        <f t="shared" si="31"/>
        <v>0</v>
      </c>
      <c r="J27" s="18">
        <f t="shared" si="31"/>
        <v>0</v>
      </c>
      <c r="K27" s="18">
        <f t="shared" si="31"/>
        <v>0</v>
      </c>
      <c r="L27" s="18">
        <f t="shared" si="31"/>
        <v>0</v>
      </c>
      <c r="M27" s="18">
        <f t="shared" si="31"/>
        <v>0</v>
      </c>
      <c r="N27" s="18">
        <f aca="true" t="shared" si="32" ref="N27:V27">SUM(N71,N48,N89)</f>
        <v>116</v>
      </c>
      <c r="O27" s="65">
        <f t="shared" si="32"/>
        <v>403.92204940530644</v>
      </c>
      <c r="P27" s="111">
        <f t="shared" si="32"/>
        <v>109.3</v>
      </c>
      <c r="Q27" s="111">
        <f t="shared" si="32"/>
        <v>0</v>
      </c>
      <c r="R27" s="111">
        <f t="shared" si="32"/>
        <v>109.3</v>
      </c>
      <c r="S27" s="111">
        <f>SUM(S71,S48,S89)</f>
        <v>0</v>
      </c>
      <c r="T27" s="111">
        <f>SUM(T71,T48,T89)</f>
        <v>109.3</v>
      </c>
      <c r="U27" s="111">
        <f t="shared" si="32"/>
        <v>39.7</v>
      </c>
      <c r="V27" s="150" t="e">
        <f t="shared" si="32"/>
        <v>#DIV/0!</v>
      </c>
    </row>
    <row r="28" spans="1:22" s="10" customFormat="1" ht="15.75" hidden="1">
      <c r="A28" s="36" t="s">
        <v>17</v>
      </c>
      <c r="B28" s="12"/>
      <c r="C28" s="58"/>
      <c r="D28" s="19">
        <f aca="true" t="shared" si="33" ref="D28:M28">SUM(D9,D13,D20,D22,D24,D25)</f>
        <v>4727</v>
      </c>
      <c r="E28" s="19">
        <f t="shared" si="33"/>
        <v>3202</v>
      </c>
      <c r="F28" s="19">
        <f t="shared" si="33"/>
        <v>4270</v>
      </c>
      <c r="G28" s="19">
        <f t="shared" si="33"/>
        <v>389</v>
      </c>
      <c r="H28" s="19">
        <f t="shared" si="33"/>
        <v>2122</v>
      </c>
      <c r="I28" s="19">
        <f t="shared" si="33"/>
        <v>1759</v>
      </c>
      <c r="J28" s="19">
        <f t="shared" si="33"/>
        <v>0</v>
      </c>
      <c r="K28" s="19">
        <f t="shared" si="33"/>
        <v>0</v>
      </c>
      <c r="L28" s="19">
        <f t="shared" si="33"/>
        <v>0</v>
      </c>
      <c r="M28" s="19">
        <f t="shared" si="33"/>
        <v>0</v>
      </c>
      <c r="N28" s="19">
        <f>SUM(N9,N13,N20,N22,N24,N25)</f>
        <v>6174</v>
      </c>
      <c r="O28" s="19" t="e">
        <f>SUM(O9,O13,O20,O22,O24,O25)</f>
        <v>#DIV/0!</v>
      </c>
      <c r="P28" s="116">
        <f aca="true" t="shared" si="34" ref="P28:U28">SUM(P9,P13,P23,P24,P25)</f>
        <v>6156.7</v>
      </c>
      <c r="Q28" s="116">
        <f t="shared" si="34"/>
        <v>0</v>
      </c>
      <c r="R28" s="116">
        <f t="shared" si="34"/>
        <v>6022.702</v>
      </c>
      <c r="S28" s="116">
        <f t="shared" si="34"/>
        <v>69.00000000000014</v>
      </c>
      <c r="T28" s="116">
        <f t="shared" si="34"/>
        <v>6225.699999999999</v>
      </c>
      <c r="U28" s="116">
        <f t="shared" si="34"/>
        <v>4480.7</v>
      </c>
      <c r="V28" s="151" t="e">
        <f>SUM(V9,V13,V20,V22,V24,V25)</f>
        <v>#DIV/0!</v>
      </c>
    </row>
    <row r="29" spans="1:22" s="10" customFormat="1" ht="15.75">
      <c r="A29" s="37" t="s">
        <v>16</v>
      </c>
      <c r="B29" s="8">
        <v>211</v>
      </c>
      <c r="C29" s="56" t="s">
        <v>1</v>
      </c>
      <c r="D29" s="56">
        <v>500</v>
      </c>
      <c r="E29" s="56">
        <v>456</v>
      </c>
      <c r="F29" s="18">
        <f t="shared" si="4"/>
        <v>588</v>
      </c>
      <c r="G29" s="56"/>
      <c r="H29" s="56">
        <v>270</v>
      </c>
      <c r="I29" s="56">
        <v>318</v>
      </c>
      <c r="J29" s="56"/>
      <c r="K29" s="56"/>
      <c r="L29" s="56"/>
      <c r="M29" s="56"/>
      <c r="N29" s="18">
        <v>576</v>
      </c>
      <c r="O29" s="65">
        <f>SUM(P29:V29)</f>
        <v>2291.151724137931</v>
      </c>
      <c r="P29" s="111">
        <v>580</v>
      </c>
      <c r="Q29" s="9">
        <v>0</v>
      </c>
      <c r="R29" s="9">
        <f>SUM(P29+Q29)</f>
        <v>580</v>
      </c>
      <c r="S29" s="111">
        <f>T29-P29</f>
        <v>0</v>
      </c>
      <c r="T29" s="111">
        <v>580</v>
      </c>
      <c r="U29" s="111">
        <v>470.1</v>
      </c>
      <c r="V29" s="122">
        <f>U29/T29*100</f>
        <v>81.05172413793103</v>
      </c>
    </row>
    <row r="30" spans="1:22" s="10" customFormat="1" ht="15.75">
      <c r="A30" s="37" t="s">
        <v>16</v>
      </c>
      <c r="B30" s="8">
        <v>213</v>
      </c>
      <c r="C30" s="56" t="s">
        <v>3</v>
      </c>
      <c r="D30" s="56">
        <v>131</v>
      </c>
      <c r="E30" s="56">
        <v>86</v>
      </c>
      <c r="F30" s="18">
        <f t="shared" si="4"/>
        <v>133</v>
      </c>
      <c r="G30" s="56"/>
      <c r="H30" s="56">
        <v>83</v>
      </c>
      <c r="I30" s="56">
        <v>50</v>
      </c>
      <c r="J30" s="56"/>
      <c r="K30" s="56"/>
      <c r="L30" s="56"/>
      <c r="M30" s="56"/>
      <c r="N30" s="18">
        <v>197</v>
      </c>
      <c r="O30" s="65">
        <f>SUM(P30:V30)</f>
        <v>747.9857142857143</v>
      </c>
      <c r="P30" s="111">
        <v>175</v>
      </c>
      <c r="Q30" s="9">
        <v>0</v>
      </c>
      <c r="R30" s="9">
        <f>SUM(P30+Q30)</f>
        <v>175</v>
      </c>
      <c r="S30" s="111">
        <f>T30-P30</f>
        <v>0</v>
      </c>
      <c r="T30" s="111">
        <v>175</v>
      </c>
      <c r="U30" s="111">
        <v>141.9</v>
      </c>
      <c r="V30" s="122">
        <f aca="true" t="shared" si="35" ref="V30:V93">U30/T30*100</f>
        <v>81.08571428571429</v>
      </c>
    </row>
    <row r="31" spans="1:22" s="10" customFormat="1" ht="15.75" hidden="1">
      <c r="A31" s="37" t="s">
        <v>16</v>
      </c>
      <c r="B31" s="8">
        <v>290</v>
      </c>
      <c r="C31" s="56" t="s">
        <v>12</v>
      </c>
      <c r="D31" s="56"/>
      <c r="E31" s="56"/>
      <c r="F31" s="18"/>
      <c r="G31" s="56"/>
      <c r="H31" s="56"/>
      <c r="I31" s="56"/>
      <c r="J31" s="56"/>
      <c r="K31" s="56"/>
      <c r="L31" s="56"/>
      <c r="M31" s="56"/>
      <c r="N31" s="18"/>
      <c r="O31" s="65"/>
      <c r="P31" s="111">
        <v>0</v>
      </c>
      <c r="Q31" s="9">
        <v>0</v>
      </c>
      <c r="R31" s="9">
        <f>SUM(P31+Q31)</f>
        <v>0</v>
      </c>
      <c r="S31" s="111">
        <v>0</v>
      </c>
      <c r="T31" s="111">
        <f>SUM(R31+S31)</f>
        <v>0</v>
      </c>
      <c r="U31" s="111">
        <v>0</v>
      </c>
      <c r="V31" s="122" t="e">
        <f t="shared" si="35"/>
        <v>#DIV/0!</v>
      </c>
    </row>
    <row r="32" spans="1:22" s="10" customFormat="1" ht="15.75">
      <c r="A32" s="38"/>
      <c r="B32" s="12"/>
      <c r="C32" s="59" t="s">
        <v>18</v>
      </c>
      <c r="D32" s="11">
        <f aca="true" t="shared" si="36" ref="D32:M32">SUM(D29:D30)</f>
        <v>631</v>
      </c>
      <c r="E32" s="11">
        <f t="shared" si="36"/>
        <v>542</v>
      </c>
      <c r="F32" s="11">
        <f t="shared" si="36"/>
        <v>721</v>
      </c>
      <c r="G32" s="11">
        <f t="shared" si="36"/>
        <v>0</v>
      </c>
      <c r="H32" s="11">
        <f t="shared" si="36"/>
        <v>353</v>
      </c>
      <c r="I32" s="11">
        <f t="shared" si="36"/>
        <v>368</v>
      </c>
      <c r="J32" s="11">
        <f t="shared" si="36"/>
        <v>0</v>
      </c>
      <c r="K32" s="11">
        <f t="shared" si="36"/>
        <v>0</v>
      </c>
      <c r="L32" s="11">
        <f t="shared" si="36"/>
        <v>0</v>
      </c>
      <c r="M32" s="11">
        <f t="shared" si="36"/>
        <v>0</v>
      </c>
      <c r="N32" s="11">
        <f>SUM(N29:N30)</f>
        <v>773</v>
      </c>
      <c r="O32" s="11">
        <f>SUM(O29:O30)</f>
        <v>3039.137438423645</v>
      </c>
      <c r="P32" s="116">
        <f aca="true" t="shared" si="37" ref="P32:U32">SUM(P29:P31)</f>
        <v>755</v>
      </c>
      <c r="Q32" s="11">
        <f t="shared" si="37"/>
        <v>0</v>
      </c>
      <c r="R32" s="11">
        <f t="shared" si="37"/>
        <v>755</v>
      </c>
      <c r="S32" s="116">
        <f t="shared" si="37"/>
        <v>0</v>
      </c>
      <c r="T32" s="116">
        <f t="shared" si="37"/>
        <v>755</v>
      </c>
      <c r="U32" s="116">
        <f>U29+U30</f>
        <v>612</v>
      </c>
      <c r="V32" s="152">
        <f t="shared" si="35"/>
        <v>81.05960264900662</v>
      </c>
    </row>
    <row r="33" spans="1:22" s="7" customFormat="1" ht="15.75">
      <c r="A33" s="39" t="s">
        <v>19</v>
      </c>
      <c r="B33" s="5">
        <v>210</v>
      </c>
      <c r="C33" s="57" t="s">
        <v>30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24">
        <f>SUM(N34:N36)</f>
        <v>581</v>
      </c>
      <c r="O33" s="19"/>
      <c r="P33" s="117">
        <f aca="true" t="shared" si="38" ref="P33:U33">SUM(P34:P36)</f>
        <v>521</v>
      </c>
      <c r="Q33" s="6">
        <f t="shared" si="38"/>
        <v>0</v>
      </c>
      <c r="R33" s="6">
        <f t="shared" si="38"/>
        <v>521</v>
      </c>
      <c r="S33" s="117">
        <f t="shared" si="38"/>
        <v>0</v>
      </c>
      <c r="T33" s="117">
        <f t="shared" si="38"/>
        <v>521</v>
      </c>
      <c r="U33" s="117">
        <f>U34+U36</f>
        <v>403.6</v>
      </c>
      <c r="V33" s="155">
        <f t="shared" si="35"/>
        <v>77.46641074856046</v>
      </c>
    </row>
    <row r="34" spans="1:22" s="10" customFormat="1" ht="15.75">
      <c r="A34" s="37" t="s">
        <v>19</v>
      </c>
      <c r="B34" s="8">
        <v>211</v>
      </c>
      <c r="C34" s="56" t="s">
        <v>1</v>
      </c>
      <c r="D34" s="56">
        <v>450</v>
      </c>
      <c r="E34" s="56">
        <v>350</v>
      </c>
      <c r="F34" s="18">
        <f>SUM(G34:L34)</f>
        <v>444</v>
      </c>
      <c r="G34" s="56"/>
      <c r="H34" s="56">
        <v>444</v>
      </c>
      <c r="I34" s="56"/>
      <c r="J34" s="56"/>
      <c r="K34" s="56"/>
      <c r="L34" s="56"/>
      <c r="M34" s="56"/>
      <c r="N34" s="18">
        <v>429</v>
      </c>
      <c r="O34" s="65">
        <f aca="true" t="shared" si="39" ref="O34:O45">SUM(P34:V34)</f>
        <v>1577.5</v>
      </c>
      <c r="P34" s="111">
        <v>400</v>
      </c>
      <c r="Q34" s="9">
        <v>0</v>
      </c>
      <c r="R34" s="9">
        <f>SUM(P34+Q34)</f>
        <v>400</v>
      </c>
      <c r="S34" s="111">
        <f>T34-P34</f>
        <v>0</v>
      </c>
      <c r="T34" s="111">
        <v>400</v>
      </c>
      <c r="U34" s="111">
        <v>302</v>
      </c>
      <c r="V34" s="122">
        <f t="shared" si="35"/>
        <v>75.5</v>
      </c>
    </row>
    <row r="35" spans="1:22" s="10" customFormat="1" ht="15.75" hidden="1">
      <c r="A35" s="37" t="s">
        <v>19</v>
      </c>
      <c r="B35" s="8">
        <v>212</v>
      </c>
      <c r="C35" s="56" t="s">
        <v>2</v>
      </c>
      <c r="D35" s="56">
        <v>5</v>
      </c>
      <c r="E35" s="56">
        <v>0</v>
      </c>
      <c r="F35" s="18">
        <f>SUM(G35:L35)</f>
        <v>0</v>
      </c>
      <c r="G35" s="56"/>
      <c r="H35" s="56"/>
      <c r="I35" s="56"/>
      <c r="J35" s="56"/>
      <c r="K35" s="56"/>
      <c r="L35" s="56"/>
      <c r="M35" s="56"/>
      <c r="N35" s="18">
        <v>5</v>
      </c>
      <c r="O35" s="65" t="e">
        <f t="shared" si="39"/>
        <v>#DIV/0!</v>
      </c>
      <c r="P35" s="111"/>
      <c r="Q35" s="9"/>
      <c r="R35" s="9">
        <f>SUM(P35+Q35)</f>
        <v>0</v>
      </c>
      <c r="S35" s="111"/>
      <c r="T35" s="111">
        <f>SUM(R35+S35)</f>
        <v>0</v>
      </c>
      <c r="U35" s="111"/>
      <c r="V35" s="122" t="e">
        <f t="shared" si="35"/>
        <v>#DIV/0!</v>
      </c>
    </row>
    <row r="36" spans="1:22" s="10" customFormat="1" ht="15.75">
      <c r="A36" s="37" t="s">
        <v>19</v>
      </c>
      <c r="B36" s="8">
        <v>213</v>
      </c>
      <c r="C36" s="56" t="s">
        <v>3</v>
      </c>
      <c r="D36" s="56">
        <v>118</v>
      </c>
      <c r="E36" s="56">
        <v>63</v>
      </c>
      <c r="F36" s="18">
        <f>SUM(G36:L36)</f>
        <v>112</v>
      </c>
      <c r="G36" s="56"/>
      <c r="H36" s="56">
        <v>112</v>
      </c>
      <c r="I36" s="56"/>
      <c r="J36" s="56"/>
      <c r="K36" s="56"/>
      <c r="L36" s="56"/>
      <c r="M36" s="56"/>
      <c r="N36" s="18">
        <v>147</v>
      </c>
      <c r="O36" s="65">
        <f t="shared" si="39"/>
        <v>548.5669421487603</v>
      </c>
      <c r="P36" s="111">
        <v>121</v>
      </c>
      <c r="Q36" s="9">
        <v>0</v>
      </c>
      <c r="R36" s="9">
        <f>SUM(P36+Q36)</f>
        <v>121</v>
      </c>
      <c r="S36" s="111">
        <f>T36-P36</f>
        <v>0</v>
      </c>
      <c r="T36" s="111">
        <v>121</v>
      </c>
      <c r="U36" s="111">
        <v>101.6</v>
      </c>
      <c r="V36" s="122">
        <f t="shared" si="35"/>
        <v>83.96694214876032</v>
      </c>
    </row>
    <row r="37" spans="1:22" s="10" customFormat="1" ht="15.75" hidden="1">
      <c r="A37" s="37" t="s">
        <v>19</v>
      </c>
      <c r="B37" s="8">
        <v>221</v>
      </c>
      <c r="C37" s="56" t="s">
        <v>5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18"/>
      <c r="O37" s="65" t="e">
        <f t="shared" si="39"/>
        <v>#DIV/0!</v>
      </c>
      <c r="P37" s="111"/>
      <c r="Q37" s="9"/>
      <c r="R37" s="9"/>
      <c r="S37" s="111"/>
      <c r="T37" s="111"/>
      <c r="U37" s="111"/>
      <c r="V37" s="122" t="e">
        <f t="shared" si="35"/>
        <v>#DIV/0!</v>
      </c>
    </row>
    <row r="38" spans="1:22" s="10" customFormat="1" ht="15.75" hidden="1">
      <c r="A38" s="37" t="s">
        <v>19</v>
      </c>
      <c r="B38" s="8">
        <v>222</v>
      </c>
      <c r="C38" s="56" t="s">
        <v>6</v>
      </c>
      <c r="D38" s="56">
        <v>3</v>
      </c>
      <c r="E38" s="56">
        <v>0</v>
      </c>
      <c r="F38" s="18">
        <f aca="true" t="shared" si="40" ref="F38:F45">SUM(G38:L38)</f>
        <v>0</v>
      </c>
      <c r="G38" s="56"/>
      <c r="H38" s="56"/>
      <c r="I38" s="56"/>
      <c r="J38" s="56"/>
      <c r="K38" s="56"/>
      <c r="L38" s="56"/>
      <c r="M38" s="56"/>
      <c r="N38" s="18">
        <v>3</v>
      </c>
      <c r="O38" s="65" t="e">
        <f t="shared" si="39"/>
        <v>#DIV/0!</v>
      </c>
      <c r="P38" s="111"/>
      <c r="Q38" s="9"/>
      <c r="R38" s="9"/>
      <c r="S38" s="111"/>
      <c r="T38" s="111"/>
      <c r="U38" s="111"/>
      <c r="V38" s="122" t="e">
        <f t="shared" si="35"/>
        <v>#DIV/0!</v>
      </c>
    </row>
    <row r="39" spans="1:22" s="10" customFormat="1" ht="15.75" hidden="1">
      <c r="A39" s="37" t="s">
        <v>19</v>
      </c>
      <c r="B39" s="8">
        <v>223</v>
      </c>
      <c r="C39" s="56" t="s">
        <v>7</v>
      </c>
      <c r="D39" s="56"/>
      <c r="E39" s="56"/>
      <c r="F39" s="18">
        <f t="shared" si="40"/>
        <v>0</v>
      </c>
      <c r="G39" s="56"/>
      <c r="H39" s="56"/>
      <c r="I39" s="56"/>
      <c r="J39" s="56"/>
      <c r="K39" s="56"/>
      <c r="L39" s="56"/>
      <c r="M39" s="56"/>
      <c r="N39" s="18"/>
      <c r="O39" s="65" t="e">
        <f t="shared" si="39"/>
        <v>#DIV/0!</v>
      </c>
      <c r="P39" s="111"/>
      <c r="Q39" s="9"/>
      <c r="R39" s="9"/>
      <c r="S39" s="111"/>
      <c r="T39" s="111"/>
      <c r="U39" s="111"/>
      <c r="V39" s="122" t="e">
        <f t="shared" si="35"/>
        <v>#DIV/0!</v>
      </c>
    </row>
    <row r="40" spans="1:22" s="10" customFormat="1" ht="15.75" hidden="1">
      <c r="A40" s="37" t="s">
        <v>19</v>
      </c>
      <c r="B40" s="8">
        <v>224</v>
      </c>
      <c r="C40" s="56" t="s">
        <v>8</v>
      </c>
      <c r="D40" s="56"/>
      <c r="E40" s="56"/>
      <c r="F40" s="18">
        <f t="shared" si="40"/>
        <v>0</v>
      </c>
      <c r="G40" s="56"/>
      <c r="H40" s="56"/>
      <c r="I40" s="56"/>
      <c r="J40" s="56"/>
      <c r="K40" s="56"/>
      <c r="L40" s="56"/>
      <c r="M40" s="56"/>
      <c r="N40" s="18"/>
      <c r="O40" s="65" t="e">
        <f t="shared" si="39"/>
        <v>#DIV/0!</v>
      </c>
      <c r="P40" s="111"/>
      <c r="Q40" s="9"/>
      <c r="R40" s="9"/>
      <c r="S40" s="111"/>
      <c r="T40" s="111"/>
      <c r="U40" s="111"/>
      <c r="V40" s="122" t="e">
        <f t="shared" si="35"/>
        <v>#DIV/0!</v>
      </c>
    </row>
    <row r="41" spans="1:22" s="10" customFormat="1" ht="15.75" hidden="1">
      <c r="A41" s="37" t="s">
        <v>19</v>
      </c>
      <c r="B41" s="8">
        <v>225</v>
      </c>
      <c r="C41" s="56" t="s">
        <v>9</v>
      </c>
      <c r="D41" s="56"/>
      <c r="E41" s="56"/>
      <c r="F41" s="18">
        <f t="shared" si="40"/>
        <v>0</v>
      </c>
      <c r="G41" s="56"/>
      <c r="H41" s="56"/>
      <c r="I41" s="56"/>
      <c r="J41" s="56"/>
      <c r="K41" s="56"/>
      <c r="L41" s="56"/>
      <c r="M41" s="56"/>
      <c r="N41" s="18"/>
      <c r="O41" s="65" t="e">
        <f t="shared" si="39"/>
        <v>#DIV/0!</v>
      </c>
      <c r="P41" s="111"/>
      <c r="Q41" s="9"/>
      <c r="R41" s="9"/>
      <c r="S41" s="111"/>
      <c r="T41" s="111"/>
      <c r="U41" s="111"/>
      <c r="V41" s="122" t="e">
        <f t="shared" si="35"/>
        <v>#DIV/0!</v>
      </c>
    </row>
    <row r="42" spans="1:22" s="10" customFormat="1" ht="15.75" hidden="1">
      <c r="A42" s="37" t="s">
        <v>19</v>
      </c>
      <c r="B42" s="8">
        <v>226</v>
      </c>
      <c r="C42" s="56" t="s">
        <v>10</v>
      </c>
      <c r="D42" s="56">
        <v>5</v>
      </c>
      <c r="E42" s="56">
        <v>0</v>
      </c>
      <c r="F42" s="18">
        <f t="shared" si="40"/>
        <v>0</v>
      </c>
      <c r="G42" s="56"/>
      <c r="H42" s="56"/>
      <c r="I42" s="56"/>
      <c r="J42" s="56"/>
      <c r="K42" s="56"/>
      <c r="L42" s="56"/>
      <c r="M42" s="56"/>
      <c r="N42" s="18">
        <v>5</v>
      </c>
      <c r="O42" s="65" t="e">
        <f t="shared" si="39"/>
        <v>#DIV/0!</v>
      </c>
      <c r="P42" s="111"/>
      <c r="Q42" s="9"/>
      <c r="R42" s="9"/>
      <c r="S42" s="111"/>
      <c r="T42" s="111"/>
      <c r="U42" s="111"/>
      <c r="V42" s="122" t="e">
        <f t="shared" si="35"/>
        <v>#DIV/0!</v>
      </c>
    </row>
    <row r="43" spans="1:22" s="7" customFormat="1" ht="15.75" hidden="1">
      <c r="A43" s="39" t="s">
        <v>19</v>
      </c>
      <c r="B43" s="5">
        <v>262</v>
      </c>
      <c r="C43" s="57" t="s">
        <v>35</v>
      </c>
      <c r="D43" s="57"/>
      <c r="E43" s="57"/>
      <c r="F43" s="18">
        <f t="shared" si="40"/>
        <v>0</v>
      </c>
      <c r="G43" s="57"/>
      <c r="H43" s="57"/>
      <c r="I43" s="57"/>
      <c r="J43" s="57"/>
      <c r="K43" s="57"/>
      <c r="L43" s="57"/>
      <c r="M43" s="57"/>
      <c r="N43" s="24"/>
      <c r="O43" s="65" t="e">
        <f t="shared" si="39"/>
        <v>#DIV/0!</v>
      </c>
      <c r="P43" s="117"/>
      <c r="Q43" s="6"/>
      <c r="R43" s="6"/>
      <c r="S43" s="117"/>
      <c r="T43" s="117"/>
      <c r="U43" s="117"/>
      <c r="V43" s="122" t="e">
        <f t="shared" si="35"/>
        <v>#DIV/0!</v>
      </c>
    </row>
    <row r="44" spans="1:22" s="7" customFormat="1" ht="31.5" hidden="1">
      <c r="A44" s="39" t="s">
        <v>19</v>
      </c>
      <c r="B44" s="5">
        <v>263</v>
      </c>
      <c r="C44" s="57" t="s">
        <v>44</v>
      </c>
      <c r="D44" s="57"/>
      <c r="E44" s="57"/>
      <c r="F44" s="18">
        <f t="shared" si="40"/>
        <v>0</v>
      </c>
      <c r="G44" s="57"/>
      <c r="H44" s="57"/>
      <c r="I44" s="57"/>
      <c r="J44" s="57"/>
      <c r="K44" s="57"/>
      <c r="L44" s="57"/>
      <c r="M44" s="57"/>
      <c r="N44" s="24"/>
      <c r="O44" s="65" t="e">
        <f t="shared" si="39"/>
        <v>#DIV/0!</v>
      </c>
      <c r="P44" s="117"/>
      <c r="Q44" s="6"/>
      <c r="R44" s="6"/>
      <c r="S44" s="117"/>
      <c r="T44" s="117"/>
      <c r="U44" s="117"/>
      <c r="V44" s="122" t="e">
        <f t="shared" si="35"/>
        <v>#DIV/0!</v>
      </c>
    </row>
    <row r="45" spans="1:22" s="10" customFormat="1" ht="15.75">
      <c r="A45" s="39" t="s">
        <v>19</v>
      </c>
      <c r="B45" s="5">
        <v>290</v>
      </c>
      <c r="C45" s="57" t="s">
        <v>12</v>
      </c>
      <c r="D45" s="57">
        <v>10</v>
      </c>
      <c r="E45" s="56">
        <v>0</v>
      </c>
      <c r="F45" s="18">
        <f t="shared" si="40"/>
        <v>0</v>
      </c>
      <c r="G45" s="56"/>
      <c r="H45" s="56"/>
      <c r="I45" s="56"/>
      <c r="J45" s="56"/>
      <c r="K45" s="56"/>
      <c r="L45" s="56"/>
      <c r="M45" s="56"/>
      <c r="N45" s="18">
        <v>1</v>
      </c>
      <c r="O45" s="65">
        <f t="shared" si="39"/>
        <v>3</v>
      </c>
      <c r="P45" s="111">
        <v>1</v>
      </c>
      <c r="Q45" s="9"/>
      <c r="R45" s="9">
        <f>SUM(P45+Q45)</f>
        <v>1</v>
      </c>
      <c r="S45" s="111">
        <f>T45-P45</f>
        <v>0</v>
      </c>
      <c r="T45" s="111">
        <v>1</v>
      </c>
      <c r="U45" s="111">
        <v>0</v>
      </c>
      <c r="V45" s="122">
        <f t="shared" si="35"/>
        <v>0</v>
      </c>
    </row>
    <row r="46" spans="1:22" s="7" customFormat="1" ht="15.75" hidden="1">
      <c r="A46" s="39" t="s">
        <v>19</v>
      </c>
      <c r="B46" s="5">
        <v>300</v>
      </c>
      <c r="C46" s="57" t="s">
        <v>13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24">
        <f>SUM(N47:N48)</f>
        <v>0</v>
      </c>
      <c r="O46" s="19"/>
      <c r="P46" s="117"/>
      <c r="Q46" s="6"/>
      <c r="R46" s="6"/>
      <c r="S46" s="117"/>
      <c r="T46" s="117"/>
      <c r="U46" s="117"/>
      <c r="V46" s="122" t="e">
        <f t="shared" si="35"/>
        <v>#DIV/0!</v>
      </c>
    </row>
    <row r="47" spans="1:22" s="10" customFormat="1" ht="15.75" hidden="1">
      <c r="A47" s="37" t="s">
        <v>19</v>
      </c>
      <c r="B47" s="8">
        <v>310</v>
      </c>
      <c r="C47" s="56" t="s">
        <v>14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18"/>
      <c r="O47" s="65"/>
      <c r="P47" s="111"/>
      <c r="Q47" s="9"/>
      <c r="R47" s="9"/>
      <c r="S47" s="111"/>
      <c r="T47" s="111"/>
      <c r="U47" s="111"/>
      <c r="V47" s="122" t="e">
        <f t="shared" si="35"/>
        <v>#DIV/0!</v>
      </c>
    </row>
    <row r="48" spans="1:22" s="10" customFormat="1" ht="15.75" hidden="1">
      <c r="A48" s="37" t="s">
        <v>19</v>
      </c>
      <c r="B48" s="8">
        <v>340</v>
      </c>
      <c r="C48" s="56" t="s">
        <v>15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18"/>
      <c r="O48" s="65"/>
      <c r="P48" s="111"/>
      <c r="Q48" s="9"/>
      <c r="R48" s="9"/>
      <c r="S48" s="111"/>
      <c r="T48" s="111"/>
      <c r="U48" s="111"/>
      <c r="V48" s="122" t="e">
        <f t="shared" si="35"/>
        <v>#DIV/0!</v>
      </c>
    </row>
    <row r="49" spans="1:22" s="10" customFormat="1" ht="15.75">
      <c r="A49" s="38"/>
      <c r="B49" s="12"/>
      <c r="C49" s="59" t="s">
        <v>18</v>
      </c>
      <c r="D49" s="19">
        <f aca="true" t="shared" si="41" ref="D49:M49">SUM(D34:D36,D45)</f>
        <v>583</v>
      </c>
      <c r="E49" s="19">
        <f t="shared" si="41"/>
        <v>413</v>
      </c>
      <c r="F49" s="19">
        <f t="shared" si="41"/>
        <v>556</v>
      </c>
      <c r="G49" s="19">
        <f t="shared" si="41"/>
        <v>0</v>
      </c>
      <c r="H49" s="19">
        <f t="shared" si="41"/>
        <v>556</v>
      </c>
      <c r="I49" s="19">
        <f t="shared" si="41"/>
        <v>0</v>
      </c>
      <c r="J49" s="19">
        <f t="shared" si="41"/>
        <v>0</v>
      </c>
      <c r="K49" s="19">
        <f t="shared" si="41"/>
        <v>0</v>
      </c>
      <c r="L49" s="19">
        <f t="shared" si="41"/>
        <v>0</v>
      </c>
      <c r="M49" s="19">
        <f t="shared" si="41"/>
        <v>0</v>
      </c>
      <c r="N49" s="19" t="e">
        <f>SUM(N33,#REF!,N43,N44,N45,N46)</f>
        <v>#REF!</v>
      </c>
      <c r="O49" s="19" t="e">
        <f aca="true" t="shared" si="42" ref="O49:U49">SUM(O34:O48)</f>
        <v>#DIV/0!</v>
      </c>
      <c r="P49" s="116">
        <f t="shared" si="42"/>
        <v>522</v>
      </c>
      <c r="Q49" s="19">
        <f t="shared" si="42"/>
        <v>0</v>
      </c>
      <c r="R49" s="19">
        <f t="shared" si="42"/>
        <v>522</v>
      </c>
      <c r="S49" s="116">
        <f t="shared" si="42"/>
        <v>0</v>
      </c>
      <c r="T49" s="116">
        <f t="shared" si="42"/>
        <v>522</v>
      </c>
      <c r="U49" s="116">
        <f>U33+U45</f>
        <v>403.6</v>
      </c>
      <c r="V49" s="152">
        <f t="shared" si="35"/>
        <v>77.31800766283526</v>
      </c>
    </row>
    <row r="50" spans="1:22" s="7" customFormat="1" ht="22.5" customHeight="1">
      <c r="A50" s="39" t="s">
        <v>20</v>
      </c>
      <c r="B50" s="5">
        <v>210</v>
      </c>
      <c r="C50" s="57" t="s">
        <v>30</v>
      </c>
      <c r="D50" s="24">
        <f>SUM(D51:D54)</f>
        <v>4893</v>
      </c>
      <c r="E50" s="24">
        <f aca="true" t="shared" si="43" ref="E50:M50">SUM(E51:E54)</f>
        <v>3536</v>
      </c>
      <c r="F50" s="24">
        <f t="shared" si="43"/>
        <v>4710</v>
      </c>
      <c r="G50" s="24">
        <f t="shared" si="43"/>
        <v>11</v>
      </c>
      <c r="H50" s="24">
        <f t="shared" si="43"/>
        <v>2110</v>
      </c>
      <c r="I50" s="24">
        <f t="shared" si="43"/>
        <v>2589</v>
      </c>
      <c r="J50" s="24">
        <f t="shared" si="43"/>
        <v>0</v>
      </c>
      <c r="K50" s="24">
        <f t="shared" si="43"/>
        <v>0</v>
      </c>
      <c r="L50" s="24">
        <f t="shared" si="43"/>
        <v>0</v>
      </c>
      <c r="M50" s="24">
        <f t="shared" si="43"/>
        <v>0</v>
      </c>
      <c r="N50" s="24">
        <f>SUM(N51:N54)</f>
        <v>7330</v>
      </c>
      <c r="O50" s="19" t="e">
        <f>SUM(O51:O54)</f>
        <v>#DIV/0!</v>
      </c>
      <c r="P50" s="117">
        <f>SUM(P51:P54,P55)</f>
        <v>3228</v>
      </c>
      <c r="Q50" s="24">
        <f>SUM(Q51:Q54)</f>
        <v>0</v>
      </c>
      <c r="R50" s="24">
        <f>SUM(R51:R54,R55)</f>
        <v>3228</v>
      </c>
      <c r="S50" s="117">
        <f>SUM(S51:S54)</f>
        <v>175.20000000000016</v>
      </c>
      <c r="T50" s="117">
        <f>SUM(T51:T54,T55)</f>
        <v>3403.2</v>
      </c>
      <c r="U50" s="117">
        <f>U51+U53+U54</f>
        <v>2560.2</v>
      </c>
      <c r="V50" s="155">
        <f t="shared" si="35"/>
        <v>75.22919605077574</v>
      </c>
    </row>
    <row r="51" spans="1:22" s="10" customFormat="1" ht="15.75">
      <c r="A51" s="37" t="s">
        <v>20</v>
      </c>
      <c r="B51" s="8">
        <v>211</v>
      </c>
      <c r="C51" s="56" t="s">
        <v>1</v>
      </c>
      <c r="D51" s="56">
        <v>1900</v>
      </c>
      <c r="E51" s="56">
        <v>1598</v>
      </c>
      <c r="F51" s="18">
        <f aca="true" t="shared" si="44" ref="F51:F71">SUM(G51:L51)</f>
        <v>2095</v>
      </c>
      <c r="G51" s="56"/>
      <c r="H51" s="56">
        <v>897</v>
      </c>
      <c r="I51" s="56">
        <v>1198</v>
      </c>
      <c r="J51" s="56"/>
      <c r="K51" s="56"/>
      <c r="L51" s="56"/>
      <c r="M51" s="56"/>
      <c r="N51" s="18">
        <v>3104</v>
      </c>
      <c r="O51" s="65">
        <f>SUM(P51:V51)</f>
        <v>9583.100307255967</v>
      </c>
      <c r="P51" s="111">
        <v>2455.7</v>
      </c>
      <c r="Q51" s="9">
        <v>0</v>
      </c>
      <c r="R51" s="9">
        <f>SUM(P51+Q51)</f>
        <v>2455.7</v>
      </c>
      <c r="S51" s="111">
        <f>T51-P51</f>
        <v>82.90000000000009</v>
      </c>
      <c r="T51" s="111">
        <v>2538.6</v>
      </c>
      <c r="U51" s="111">
        <v>1972.5</v>
      </c>
      <c r="V51" s="122">
        <f t="shared" si="35"/>
        <v>77.70030725596786</v>
      </c>
    </row>
    <row r="52" spans="1:22" s="10" customFormat="1" ht="15" customHeight="1" hidden="1">
      <c r="A52" s="37" t="s">
        <v>20</v>
      </c>
      <c r="B52" s="8">
        <v>211</v>
      </c>
      <c r="C52" s="56" t="s">
        <v>134</v>
      </c>
      <c r="D52" s="56">
        <v>1900</v>
      </c>
      <c r="E52" s="56">
        <v>1598</v>
      </c>
      <c r="F52" s="18">
        <f>SUM(G52:L52)</f>
        <v>2095</v>
      </c>
      <c r="G52" s="56"/>
      <c r="H52" s="56">
        <v>897</v>
      </c>
      <c r="I52" s="56">
        <v>1198</v>
      </c>
      <c r="J52" s="56"/>
      <c r="K52" s="56"/>
      <c r="L52" s="56"/>
      <c r="M52" s="56"/>
      <c r="N52" s="18">
        <v>3104</v>
      </c>
      <c r="O52" s="65" t="e">
        <f>SUM(P52:V52)</f>
        <v>#DIV/0!</v>
      </c>
      <c r="P52" s="111">
        <v>0</v>
      </c>
      <c r="Q52" s="9">
        <v>0</v>
      </c>
      <c r="R52" s="9">
        <f>SUM(P52+Q52)</f>
        <v>0</v>
      </c>
      <c r="S52" s="111">
        <v>0</v>
      </c>
      <c r="T52" s="111">
        <f>SUM(R52+S52)</f>
        <v>0</v>
      </c>
      <c r="U52" s="111">
        <v>0</v>
      </c>
      <c r="V52" s="122" t="e">
        <f t="shared" si="35"/>
        <v>#DIV/0!</v>
      </c>
    </row>
    <row r="53" spans="1:22" s="10" customFormat="1" ht="15.75">
      <c r="A53" s="37" t="s">
        <v>20</v>
      </c>
      <c r="B53" s="8">
        <v>212</v>
      </c>
      <c r="C53" s="56" t="s">
        <v>2</v>
      </c>
      <c r="D53" s="56">
        <v>58</v>
      </c>
      <c r="E53" s="56">
        <v>11</v>
      </c>
      <c r="F53" s="18">
        <f t="shared" si="44"/>
        <v>11</v>
      </c>
      <c r="G53" s="56">
        <v>11</v>
      </c>
      <c r="H53" s="56">
        <v>0</v>
      </c>
      <c r="I53" s="56">
        <v>0</v>
      </c>
      <c r="J53" s="56"/>
      <c r="K53" s="56"/>
      <c r="L53" s="56"/>
      <c r="M53" s="56"/>
      <c r="N53" s="18">
        <v>60</v>
      </c>
      <c r="O53" s="65">
        <f>SUM(P53:V53)</f>
        <v>0</v>
      </c>
      <c r="P53" s="111">
        <v>0</v>
      </c>
      <c r="Q53" s="9">
        <v>0</v>
      </c>
      <c r="R53" s="9">
        <v>0</v>
      </c>
      <c r="S53" s="111">
        <f>T53-P53</f>
        <v>0</v>
      </c>
      <c r="T53" s="111">
        <v>0</v>
      </c>
      <c r="U53" s="111">
        <v>0</v>
      </c>
      <c r="V53" s="122">
        <v>0</v>
      </c>
    </row>
    <row r="54" spans="1:22" s="10" customFormat="1" ht="15.75">
      <c r="A54" s="37" t="s">
        <v>20</v>
      </c>
      <c r="B54" s="8">
        <v>213</v>
      </c>
      <c r="C54" s="56" t="s">
        <v>3</v>
      </c>
      <c r="D54" s="56">
        <v>1035</v>
      </c>
      <c r="E54" s="56">
        <v>329</v>
      </c>
      <c r="F54" s="18">
        <f t="shared" si="44"/>
        <v>509</v>
      </c>
      <c r="G54" s="56"/>
      <c r="H54" s="56">
        <v>316</v>
      </c>
      <c r="I54" s="56">
        <v>193</v>
      </c>
      <c r="J54" s="56"/>
      <c r="K54" s="56"/>
      <c r="L54" s="56"/>
      <c r="M54" s="56"/>
      <c r="N54" s="18">
        <v>1062</v>
      </c>
      <c r="O54" s="65">
        <f>SUM(P54:V54)</f>
        <v>3157.173629424011</v>
      </c>
      <c r="P54" s="111">
        <v>772.3</v>
      </c>
      <c r="Q54" s="9">
        <v>0</v>
      </c>
      <c r="R54" s="9">
        <f>SUM(P54+Q54)</f>
        <v>772.3</v>
      </c>
      <c r="S54" s="111">
        <f>T54-P54</f>
        <v>92.30000000000007</v>
      </c>
      <c r="T54" s="111">
        <v>864.6</v>
      </c>
      <c r="U54" s="111">
        <v>587.7</v>
      </c>
      <c r="V54" s="122">
        <f t="shared" si="35"/>
        <v>67.97362942401111</v>
      </c>
    </row>
    <row r="55" spans="1:22" s="10" customFormat="1" ht="31.5" hidden="1">
      <c r="A55" s="37" t="s">
        <v>20</v>
      </c>
      <c r="B55" s="8">
        <v>213</v>
      </c>
      <c r="C55" s="56" t="s">
        <v>135</v>
      </c>
      <c r="D55" s="56">
        <v>1035</v>
      </c>
      <c r="E55" s="56">
        <v>329</v>
      </c>
      <c r="F55" s="18">
        <f>SUM(G55:L55)</f>
        <v>509</v>
      </c>
      <c r="G55" s="56"/>
      <c r="H55" s="56">
        <v>316</v>
      </c>
      <c r="I55" s="56">
        <v>193</v>
      </c>
      <c r="J55" s="56"/>
      <c r="K55" s="56"/>
      <c r="L55" s="56"/>
      <c r="M55" s="56"/>
      <c r="N55" s="18">
        <v>1062</v>
      </c>
      <c r="O55" s="65" t="e">
        <f>SUM(P55:V55)</f>
        <v>#DIV/0!</v>
      </c>
      <c r="P55" s="111">
        <v>0</v>
      </c>
      <c r="Q55" s="9">
        <v>0</v>
      </c>
      <c r="R55" s="9">
        <f>SUM(P55+Q55)</f>
        <v>0</v>
      </c>
      <c r="S55" s="111">
        <v>0</v>
      </c>
      <c r="T55" s="111">
        <f>SUM(R55+S55)</f>
        <v>0</v>
      </c>
      <c r="U55" s="111">
        <v>0</v>
      </c>
      <c r="V55" s="122" t="e">
        <f t="shared" si="35"/>
        <v>#DIV/0!</v>
      </c>
    </row>
    <row r="56" spans="1:22" s="7" customFormat="1" ht="15.75">
      <c r="A56" s="39" t="s">
        <v>20</v>
      </c>
      <c r="B56" s="5">
        <v>220</v>
      </c>
      <c r="C56" s="57" t="s">
        <v>4</v>
      </c>
      <c r="D56" s="24">
        <f>SUM(D57:D64)</f>
        <v>423</v>
      </c>
      <c r="E56" s="24">
        <f aca="true" t="shared" si="45" ref="E56:M56">SUM(E57:E64)</f>
        <v>257</v>
      </c>
      <c r="F56" s="24">
        <f t="shared" si="45"/>
        <v>281</v>
      </c>
      <c r="G56" s="24">
        <f t="shared" si="45"/>
        <v>281</v>
      </c>
      <c r="H56" s="24">
        <f t="shared" si="45"/>
        <v>0</v>
      </c>
      <c r="I56" s="24">
        <f t="shared" si="45"/>
        <v>0</v>
      </c>
      <c r="J56" s="24">
        <f t="shared" si="45"/>
        <v>0</v>
      </c>
      <c r="K56" s="24">
        <f t="shared" si="45"/>
        <v>0</v>
      </c>
      <c r="L56" s="24">
        <f t="shared" si="45"/>
        <v>0</v>
      </c>
      <c r="M56" s="24">
        <f t="shared" si="45"/>
        <v>0</v>
      </c>
      <c r="N56" s="24">
        <f>SUM(N57:N64)</f>
        <v>623</v>
      </c>
      <c r="O56" s="19" t="e">
        <f>SUM(O57:O64)</f>
        <v>#DIV/0!</v>
      </c>
      <c r="P56" s="117">
        <f>SUM(P57:P65)</f>
        <v>553.2</v>
      </c>
      <c r="Q56" s="24">
        <f>SUM(Q57:Q65)</f>
        <v>0</v>
      </c>
      <c r="R56" s="24">
        <f>SUM(R57:R65)</f>
        <v>525.971</v>
      </c>
      <c r="S56" s="117">
        <f>SUM(S57:S65)</f>
        <v>-37.8</v>
      </c>
      <c r="T56" s="117">
        <f>SUM(T57:T65)</f>
        <v>515.4000000000001</v>
      </c>
      <c r="U56" s="117">
        <f>U57+U59+U62+U64+U65</f>
        <v>255.70000000000002</v>
      </c>
      <c r="V56" s="155">
        <f t="shared" si="35"/>
        <v>49.61195188203337</v>
      </c>
    </row>
    <row r="57" spans="1:22" s="10" customFormat="1" ht="15.75">
      <c r="A57" s="37" t="s">
        <v>20</v>
      </c>
      <c r="B57" s="8">
        <v>221</v>
      </c>
      <c r="C57" s="56" t="s">
        <v>5</v>
      </c>
      <c r="D57" s="56">
        <v>31</v>
      </c>
      <c r="E57" s="56">
        <v>20</v>
      </c>
      <c r="F57" s="18">
        <f t="shared" si="44"/>
        <v>27</v>
      </c>
      <c r="G57" s="56">
        <v>27</v>
      </c>
      <c r="H57" s="56"/>
      <c r="I57" s="56"/>
      <c r="J57" s="56"/>
      <c r="K57" s="56"/>
      <c r="L57" s="56"/>
      <c r="M57" s="56"/>
      <c r="N57" s="18">
        <v>46</v>
      </c>
      <c r="O57" s="65">
        <f aca="true" t="shared" si="46" ref="O57:O66">SUM(P57:V57)</f>
        <v>100.55714285714286</v>
      </c>
      <c r="P57" s="111">
        <v>18</v>
      </c>
      <c r="Q57" s="9">
        <v>0</v>
      </c>
      <c r="R57" s="9">
        <f aca="true" t="shared" si="47" ref="R57:R63">SUM(P57+Q57)</f>
        <v>18</v>
      </c>
      <c r="S57" s="111">
        <f>T57-P57</f>
        <v>-4</v>
      </c>
      <c r="T57" s="111">
        <v>14</v>
      </c>
      <c r="U57" s="111">
        <v>6.7</v>
      </c>
      <c r="V57" s="122">
        <f t="shared" si="35"/>
        <v>47.85714285714286</v>
      </c>
    </row>
    <row r="58" spans="1:22" s="10" customFormat="1" ht="15.75" hidden="1">
      <c r="A58" s="37" t="s">
        <v>20</v>
      </c>
      <c r="B58" s="8">
        <v>222</v>
      </c>
      <c r="C58" s="56" t="s">
        <v>6</v>
      </c>
      <c r="D58" s="56">
        <v>6</v>
      </c>
      <c r="E58" s="56">
        <v>2</v>
      </c>
      <c r="F58" s="18">
        <f t="shared" si="44"/>
        <v>3</v>
      </c>
      <c r="G58" s="56">
        <v>3</v>
      </c>
      <c r="H58" s="56"/>
      <c r="I58" s="56"/>
      <c r="J58" s="56"/>
      <c r="K58" s="56"/>
      <c r="L58" s="56"/>
      <c r="M58" s="56"/>
      <c r="N58" s="18">
        <v>6</v>
      </c>
      <c r="O58" s="65" t="e">
        <f t="shared" si="46"/>
        <v>#DIV/0!</v>
      </c>
      <c r="P58" s="111">
        <v>0</v>
      </c>
      <c r="Q58" s="9"/>
      <c r="R58" s="9">
        <f t="shared" si="47"/>
        <v>0</v>
      </c>
      <c r="S58" s="111"/>
      <c r="T58" s="111">
        <f aca="true" t="shared" si="48" ref="T58:T63">SUM(R58+S58)</f>
        <v>0</v>
      </c>
      <c r="U58" s="111">
        <v>0</v>
      </c>
      <c r="V58" s="122" t="e">
        <f t="shared" si="35"/>
        <v>#DIV/0!</v>
      </c>
    </row>
    <row r="59" spans="1:22" s="10" customFormat="1" ht="15.75">
      <c r="A59" s="37" t="s">
        <v>20</v>
      </c>
      <c r="B59" s="8">
        <v>223</v>
      </c>
      <c r="C59" s="56" t="s">
        <v>7</v>
      </c>
      <c r="D59" s="56">
        <v>132</v>
      </c>
      <c r="E59" s="56">
        <v>84</v>
      </c>
      <c r="F59" s="18">
        <f t="shared" si="44"/>
        <v>84</v>
      </c>
      <c r="G59" s="56">
        <v>84</v>
      </c>
      <c r="H59" s="56"/>
      <c r="I59" s="56"/>
      <c r="J59" s="56"/>
      <c r="K59" s="56"/>
      <c r="L59" s="56"/>
      <c r="M59" s="56"/>
      <c r="N59" s="18">
        <v>238</v>
      </c>
      <c r="O59" s="65">
        <f t="shared" si="46"/>
        <v>929.186004882018</v>
      </c>
      <c r="P59" s="111">
        <v>275.8</v>
      </c>
      <c r="Q59" s="9">
        <v>0</v>
      </c>
      <c r="R59" s="109">
        <f t="shared" si="47"/>
        <v>275.8</v>
      </c>
      <c r="S59" s="111">
        <f>T59-P59</f>
        <v>-30</v>
      </c>
      <c r="T59" s="111">
        <v>245.8</v>
      </c>
      <c r="U59" s="111">
        <v>115</v>
      </c>
      <c r="V59" s="122">
        <f t="shared" si="35"/>
        <v>46.7860048820179</v>
      </c>
    </row>
    <row r="60" spans="1:22" s="10" customFormat="1" ht="18" customHeight="1" hidden="1">
      <c r="A60" s="37" t="s">
        <v>20</v>
      </c>
      <c r="B60" s="8">
        <v>223</v>
      </c>
      <c r="C60" s="56" t="s">
        <v>126</v>
      </c>
      <c r="D60" s="56">
        <v>132</v>
      </c>
      <c r="E60" s="56">
        <v>84</v>
      </c>
      <c r="F60" s="18">
        <f>SUM(G60:L60)</f>
        <v>84</v>
      </c>
      <c r="G60" s="56">
        <v>84</v>
      </c>
      <c r="H60" s="56"/>
      <c r="I60" s="56"/>
      <c r="J60" s="56"/>
      <c r="K60" s="56"/>
      <c r="L60" s="56"/>
      <c r="M60" s="56"/>
      <c r="N60" s="18">
        <v>238</v>
      </c>
      <c r="O60" s="65" t="e">
        <f t="shared" si="46"/>
        <v>#DIV/0!</v>
      </c>
      <c r="P60" s="111">
        <v>0</v>
      </c>
      <c r="Q60" s="9">
        <v>0</v>
      </c>
      <c r="R60" s="9">
        <f t="shared" si="47"/>
        <v>0</v>
      </c>
      <c r="S60" s="111">
        <v>0</v>
      </c>
      <c r="T60" s="111">
        <f t="shared" si="48"/>
        <v>0</v>
      </c>
      <c r="U60" s="111">
        <v>0</v>
      </c>
      <c r="V60" s="122" t="e">
        <f t="shared" si="35"/>
        <v>#DIV/0!</v>
      </c>
    </row>
    <row r="61" spans="1:22" s="10" customFormat="1" ht="15.75" hidden="1">
      <c r="A61" s="37" t="s">
        <v>20</v>
      </c>
      <c r="B61" s="8">
        <v>224</v>
      </c>
      <c r="C61" s="56" t="s">
        <v>8</v>
      </c>
      <c r="D61" s="56"/>
      <c r="E61" s="56"/>
      <c r="F61" s="18">
        <f t="shared" si="44"/>
        <v>0</v>
      </c>
      <c r="G61" s="56"/>
      <c r="H61" s="56"/>
      <c r="I61" s="56"/>
      <c r="J61" s="56"/>
      <c r="K61" s="56"/>
      <c r="L61" s="56"/>
      <c r="M61" s="56"/>
      <c r="N61" s="18"/>
      <c r="O61" s="65" t="e">
        <f t="shared" si="46"/>
        <v>#DIV/0!</v>
      </c>
      <c r="P61" s="111"/>
      <c r="Q61" s="9"/>
      <c r="R61" s="9">
        <f t="shared" si="47"/>
        <v>0</v>
      </c>
      <c r="S61" s="111"/>
      <c r="T61" s="111">
        <f t="shared" si="48"/>
        <v>0</v>
      </c>
      <c r="U61" s="111"/>
      <c r="V61" s="122" t="e">
        <f t="shared" si="35"/>
        <v>#DIV/0!</v>
      </c>
    </row>
    <row r="62" spans="1:22" s="10" customFormat="1" ht="15.75">
      <c r="A62" s="37" t="s">
        <v>20</v>
      </c>
      <c r="B62" s="8">
        <v>225</v>
      </c>
      <c r="C62" s="56" t="s">
        <v>9</v>
      </c>
      <c r="D62" s="56">
        <v>22</v>
      </c>
      <c r="E62" s="56">
        <v>5</v>
      </c>
      <c r="F62" s="18">
        <f t="shared" si="44"/>
        <v>7</v>
      </c>
      <c r="G62" s="56">
        <v>7</v>
      </c>
      <c r="H62" s="56"/>
      <c r="I62" s="56"/>
      <c r="J62" s="56"/>
      <c r="K62" s="56"/>
      <c r="L62" s="56"/>
      <c r="M62" s="56"/>
      <c r="N62" s="18">
        <v>17</v>
      </c>
      <c r="O62" s="65">
        <f t="shared" si="46"/>
        <v>99.9</v>
      </c>
      <c r="P62" s="111">
        <v>24</v>
      </c>
      <c r="Q62" s="9">
        <v>0</v>
      </c>
      <c r="R62" s="9">
        <f t="shared" si="47"/>
        <v>24</v>
      </c>
      <c r="S62" s="111">
        <f>T62-P62</f>
        <v>0</v>
      </c>
      <c r="T62" s="111">
        <v>24</v>
      </c>
      <c r="U62" s="111">
        <v>5.4</v>
      </c>
      <c r="V62" s="122">
        <f t="shared" si="35"/>
        <v>22.5</v>
      </c>
    </row>
    <row r="63" spans="1:22" s="10" customFormat="1" ht="31.5" hidden="1">
      <c r="A63" s="37" t="s">
        <v>20</v>
      </c>
      <c r="B63" s="8">
        <v>225</v>
      </c>
      <c r="C63" s="56" t="s">
        <v>132</v>
      </c>
      <c r="D63" s="56">
        <v>22</v>
      </c>
      <c r="E63" s="56">
        <v>5</v>
      </c>
      <c r="F63" s="18">
        <f>SUM(G63:L63)</f>
        <v>7</v>
      </c>
      <c r="G63" s="56">
        <v>7</v>
      </c>
      <c r="H63" s="56"/>
      <c r="I63" s="56"/>
      <c r="J63" s="56"/>
      <c r="K63" s="56"/>
      <c r="L63" s="56"/>
      <c r="M63" s="56"/>
      <c r="N63" s="18">
        <v>17</v>
      </c>
      <c r="O63" s="65" t="e">
        <f t="shared" si="46"/>
        <v>#DIV/0!</v>
      </c>
      <c r="P63" s="111">
        <v>0</v>
      </c>
      <c r="Q63" s="9">
        <v>0</v>
      </c>
      <c r="R63" s="9">
        <f t="shared" si="47"/>
        <v>0</v>
      </c>
      <c r="S63" s="111">
        <v>0</v>
      </c>
      <c r="T63" s="111">
        <f t="shared" si="48"/>
        <v>0</v>
      </c>
      <c r="U63" s="111">
        <v>0</v>
      </c>
      <c r="V63" s="122" t="e">
        <f t="shared" si="35"/>
        <v>#DIV/0!</v>
      </c>
    </row>
    <row r="64" spans="1:22" s="10" customFormat="1" ht="15.75">
      <c r="A64" s="37" t="s">
        <v>20</v>
      </c>
      <c r="B64" s="8">
        <v>226</v>
      </c>
      <c r="C64" s="56" t="s">
        <v>10</v>
      </c>
      <c r="D64" s="56">
        <v>78</v>
      </c>
      <c r="E64" s="56">
        <v>57</v>
      </c>
      <c r="F64" s="18">
        <f t="shared" si="44"/>
        <v>69</v>
      </c>
      <c r="G64" s="56">
        <v>69</v>
      </c>
      <c r="H64" s="56"/>
      <c r="I64" s="56"/>
      <c r="J64" s="56"/>
      <c r="K64" s="56"/>
      <c r="L64" s="56"/>
      <c r="M64" s="56"/>
      <c r="N64" s="18">
        <v>61</v>
      </c>
      <c r="O64" s="65">
        <f t="shared" si="46"/>
        <v>432.9737439222042</v>
      </c>
      <c r="P64" s="111">
        <v>127.2</v>
      </c>
      <c r="Q64" s="9">
        <v>0</v>
      </c>
      <c r="R64" s="9">
        <v>100</v>
      </c>
      <c r="S64" s="111">
        <f>T64-P64</f>
        <v>-3.799999999999997</v>
      </c>
      <c r="T64" s="111">
        <v>123.4</v>
      </c>
      <c r="U64" s="111">
        <v>47.6</v>
      </c>
      <c r="V64" s="122">
        <f t="shared" si="35"/>
        <v>38.573743922204216</v>
      </c>
    </row>
    <row r="65" spans="1:22" s="10" customFormat="1" ht="15.75">
      <c r="A65" s="37" t="s">
        <v>20</v>
      </c>
      <c r="B65" s="8">
        <v>251</v>
      </c>
      <c r="C65" s="56" t="s">
        <v>42</v>
      </c>
      <c r="D65" s="56"/>
      <c r="E65" s="56"/>
      <c r="F65" s="18"/>
      <c r="G65" s="56"/>
      <c r="H65" s="56"/>
      <c r="I65" s="56"/>
      <c r="J65" s="56"/>
      <c r="K65" s="56"/>
      <c r="L65" s="56"/>
      <c r="M65" s="56"/>
      <c r="N65" s="18"/>
      <c r="O65" s="65">
        <f t="shared" si="46"/>
        <v>480.4323678373383</v>
      </c>
      <c r="P65" s="111">
        <v>108.2</v>
      </c>
      <c r="Q65" s="9">
        <v>0</v>
      </c>
      <c r="R65" s="87">
        <v>108.171</v>
      </c>
      <c r="S65" s="111">
        <f>T65-P65</f>
        <v>0</v>
      </c>
      <c r="T65" s="111">
        <v>108.2</v>
      </c>
      <c r="U65" s="111">
        <v>81</v>
      </c>
      <c r="V65" s="122">
        <f t="shared" si="35"/>
        <v>74.86136783733825</v>
      </c>
    </row>
    <row r="66" spans="1:22" s="7" customFormat="1" ht="15.75" hidden="1">
      <c r="A66" s="39" t="s">
        <v>20</v>
      </c>
      <c r="B66" s="5">
        <v>262</v>
      </c>
      <c r="C66" s="57" t="s">
        <v>35</v>
      </c>
      <c r="D66" s="57"/>
      <c r="E66" s="57"/>
      <c r="F66" s="18">
        <f t="shared" si="44"/>
        <v>0</v>
      </c>
      <c r="G66" s="57"/>
      <c r="H66" s="57"/>
      <c r="I66" s="57"/>
      <c r="J66" s="57"/>
      <c r="K66" s="57"/>
      <c r="L66" s="57"/>
      <c r="M66" s="57"/>
      <c r="N66" s="24"/>
      <c r="O66" s="65" t="e">
        <f t="shared" si="46"/>
        <v>#DIV/0!</v>
      </c>
      <c r="P66" s="117">
        <v>0</v>
      </c>
      <c r="Q66" s="6"/>
      <c r="R66" s="9">
        <f>SUM(P66+Q66)</f>
        <v>0</v>
      </c>
      <c r="S66" s="117"/>
      <c r="T66" s="111">
        <f>SUM(R66+S66)</f>
        <v>0</v>
      </c>
      <c r="U66" s="117">
        <v>0</v>
      </c>
      <c r="V66" s="122" t="e">
        <f t="shared" si="35"/>
        <v>#DIV/0!</v>
      </c>
    </row>
    <row r="67" spans="1:22" s="7" customFormat="1" ht="15.75" hidden="1">
      <c r="A67" s="39" t="s">
        <v>20</v>
      </c>
      <c r="B67" s="5">
        <v>263</v>
      </c>
      <c r="C67" s="57" t="s">
        <v>120</v>
      </c>
      <c r="D67" s="57"/>
      <c r="E67" s="57"/>
      <c r="F67" s="18">
        <f t="shared" si="44"/>
        <v>0</v>
      </c>
      <c r="G67" s="57"/>
      <c r="H67" s="57"/>
      <c r="I67" s="57"/>
      <c r="J67" s="57"/>
      <c r="K67" s="57"/>
      <c r="L67" s="57"/>
      <c r="M67" s="57"/>
      <c r="N67" s="24">
        <v>0</v>
      </c>
      <c r="O67" s="19"/>
      <c r="P67" s="117">
        <v>0</v>
      </c>
      <c r="Q67" s="6">
        <v>0</v>
      </c>
      <c r="R67" s="6">
        <f>SUM(P67+Q67)</f>
        <v>0</v>
      </c>
      <c r="S67" s="117">
        <v>0</v>
      </c>
      <c r="T67" s="117">
        <f>SUM(R67+S67)</f>
        <v>0</v>
      </c>
      <c r="U67" s="117">
        <v>0</v>
      </c>
      <c r="V67" s="122" t="e">
        <f t="shared" si="35"/>
        <v>#DIV/0!</v>
      </c>
    </row>
    <row r="68" spans="1:22" s="7" customFormat="1" ht="15.75">
      <c r="A68" s="39" t="s">
        <v>20</v>
      </c>
      <c r="B68" s="5">
        <v>290</v>
      </c>
      <c r="C68" s="57" t="s">
        <v>12</v>
      </c>
      <c r="D68" s="24">
        <v>53</v>
      </c>
      <c r="E68" s="57">
        <v>2</v>
      </c>
      <c r="F68" s="18">
        <f t="shared" si="44"/>
        <v>2</v>
      </c>
      <c r="G68" s="57">
        <v>2</v>
      </c>
      <c r="H68" s="57"/>
      <c r="I68" s="57"/>
      <c r="J68" s="57"/>
      <c r="K68" s="57"/>
      <c r="L68" s="57"/>
      <c r="M68" s="57"/>
      <c r="N68" s="24">
        <v>35</v>
      </c>
      <c r="O68" s="65">
        <f>SUM(P68:V68)</f>
        <v>120.05789473684212</v>
      </c>
      <c r="P68" s="117">
        <v>10</v>
      </c>
      <c r="Q68" s="6">
        <v>0</v>
      </c>
      <c r="R68" s="6">
        <f>SUM(P68+Q68)</f>
        <v>10</v>
      </c>
      <c r="S68" s="117">
        <f>T68-P68</f>
        <v>-0.5</v>
      </c>
      <c r="T68" s="117">
        <v>9.5</v>
      </c>
      <c r="U68" s="117">
        <v>7.9</v>
      </c>
      <c r="V68" s="155">
        <f t="shared" si="35"/>
        <v>83.15789473684211</v>
      </c>
    </row>
    <row r="69" spans="1:22" s="7" customFormat="1" ht="15.75">
      <c r="A69" s="39" t="s">
        <v>20</v>
      </c>
      <c r="B69" s="5">
        <v>300</v>
      </c>
      <c r="C69" s="57" t="s">
        <v>13</v>
      </c>
      <c r="D69" s="24">
        <f>SUM(D70:D71)</f>
        <v>175</v>
      </c>
      <c r="E69" s="24">
        <f aca="true" t="shared" si="49" ref="E69:M69">SUM(E70:E71)</f>
        <v>139</v>
      </c>
      <c r="F69" s="24">
        <f t="shared" si="49"/>
        <v>186</v>
      </c>
      <c r="G69" s="24">
        <f t="shared" si="49"/>
        <v>186</v>
      </c>
      <c r="H69" s="24">
        <f t="shared" si="49"/>
        <v>0</v>
      </c>
      <c r="I69" s="24">
        <f t="shared" si="49"/>
        <v>0</v>
      </c>
      <c r="J69" s="24">
        <f t="shared" si="49"/>
        <v>0</v>
      </c>
      <c r="K69" s="24">
        <f t="shared" si="49"/>
        <v>0</v>
      </c>
      <c r="L69" s="24">
        <f t="shared" si="49"/>
        <v>0</v>
      </c>
      <c r="M69" s="24">
        <f t="shared" si="49"/>
        <v>0</v>
      </c>
      <c r="N69" s="24">
        <f aca="true" t="shared" si="50" ref="N69:T69">SUM(N70:N71)</f>
        <v>162</v>
      </c>
      <c r="O69" s="19">
        <f t="shared" si="50"/>
        <v>462.1220494053064</v>
      </c>
      <c r="P69" s="117">
        <f t="shared" si="50"/>
        <v>167.3</v>
      </c>
      <c r="Q69" s="24">
        <f t="shared" si="50"/>
        <v>0</v>
      </c>
      <c r="R69" s="24">
        <f t="shared" si="50"/>
        <v>167.3</v>
      </c>
      <c r="S69" s="117">
        <f t="shared" si="50"/>
        <v>-57.9</v>
      </c>
      <c r="T69" s="117">
        <f t="shared" si="50"/>
        <v>109.39999999999999</v>
      </c>
      <c r="U69" s="117">
        <f>U70+U71</f>
        <v>39.7</v>
      </c>
      <c r="V69" s="155">
        <f t="shared" si="35"/>
        <v>36.28884826325412</v>
      </c>
    </row>
    <row r="70" spans="1:22" s="10" customFormat="1" ht="15.75">
      <c r="A70" s="37" t="s">
        <v>20</v>
      </c>
      <c r="B70" s="8">
        <v>310</v>
      </c>
      <c r="C70" s="56" t="s">
        <v>14</v>
      </c>
      <c r="D70" s="56">
        <v>77</v>
      </c>
      <c r="E70" s="56">
        <v>77</v>
      </c>
      <c r="F70" s="18">
        <f t="shared" si="44"/>
        <v>77</v>
      </c>
      <c r="G70" s="56">
        <v>77</v>
      </c>
      <c r="H70" s="56"/>
      <c r="I70" s="56"/>
      <c r="J70" s="56"/>
      <c r="K70" s="56"/>
      <c r="L70" s="56"/>
      <c r="M70" s="56"/>
      <c r="N70" s="18">
        <v>46</v>
      </c>
      <c r="O70" s="65">
        <f>SUM(P70:V70)</f>
        <v>58.2</v>
      </c>
      <c r="P70" s="111">
        <v>58</v>
      </c>
      <c r="Q70" s="9">
        <v>0</v>
      </c>
      <c r="R70" s="9">
        <f>SUM(P70+Q70)</f>
        <v>58</v>
      </c>
      <c r="S70" s="111">
        <f>T70-P70</f>
        <v>-57.9</v>
      </c>
      <c r="T70" s="111">
        <v>0.1</v>
      </c>
      <c r="U70" s="111">
        <v>0</v>
      </c>
      <c r="V70" s="122">
        <f t="shared" si="35"/>
        <v>0</v>
      </c>
    </row>
    <row r="71" spans="1:22" s="10" customFormat="1" ht="18" customHeight="1">
      <c r="A71" s="37" t="s">
        <v>20</v>
      </c>
      <c r="B71" s="8">
        <v>340</v>
      </c>
      <c r="C71" s="56" t="s">
        <v>15</v>
      </c>
      <c r="D71" s="56">
        <v>98</v>
      </c>
      <c r="E71" s="56">
        <v>62</v>
      </c>
      <c r="F71" s="18">
        <f t="shared" si="44"/>
        <v>109</v>
      </c>
      <c r="G71" s="56">
        <v>109</v>
      </c>
      <c r="H71" s="56"/>
      <c r="I71" s="56"/>
      <c r="J71" s="56"/>
      <c r="K71" s="56"/>
      <c r="L71" s="56"/>
      <c r="M71" s="56"/>
      <c r="N71" s="18">
        <v>116</v>
      </c>
      <c r="O71" s="65">
        <f>SUM(P71:V71)</f>
        <v>403.92204940530644</v>
      </c>
      <c r="P71" s="111">
        <v>109.3</v>
      </c>
      <c r="Q71" s="9">
        <v>0</v>
      </c>
      <c r="R71" s="9">
        <f>SUM(P71+Q71)</f>
        <v>109.3</v>
      </c>
      <c r="S71" s="111">
        <f>T71-P71</f>
        <v>0</v>
      </c>
      <c r="T71" s="111">
        <v>109.3</v>
      </c>
      <c r="U71" s="111">
        <v>39.7</v>
      </c>
      <c r="V71" s="122">
        <f t="shared" si="35"/>
        <v>36.3220494053065</v>
      </c>
    </row>
    <row r="72" spans="1:22" s="10" customFormat="1" ht="15.75">
      <c r="A72" s="38"/>
      <c r="B72" s="12"/>
      <c r="C72" s="11" t="s">
        <v>18</v>
      </c>
      <c r="D72" s="19">
        <f>SUM(D50,D56,D67,D68,D69)</f>
        <v>5544</v>
      </c>
      <c r="E72" s="19">
        <f aca="true" t="shared" si="51" ref="E72:M72">SUM(E50,E56,E67,E68,E69)</f>
        <v>3934</v>
      </c>
      <c r="F72" s="19">
        <f t="shared" si="51"/>
        <v>5179</v>
      </c>
      <c r="G72" s="19">
        <f t="shared" si="51"/>
        <v>480</v>
      </c>
      <c r="H72" s="19">
        <f t="shared" si="51"/>
        <v>2110</v>
      </c>
      <c r="I72" s="19">
        <f t="shared" si="51"/>
        <v>2589</v>
      </c>
      <c r="J72" s="19">
        <f t="shared" si="51"/>
        <v>0</v>
      </c>
      <c r="K72" s="19">
        <f t="shared" si="51"/>
        <v>0</v>
      </c>
      <c r="L72" s="19">
        <f t="shared" si="51"/>
        <v>0</v>
      </c>
      <c r="M72" s="19">
        <f t="shared" si="51"/>
        <v>0</v>
      </c>
      <c r="N72" s="19">
        <f aca="true" t="shared" si="52" ref="N72:V72">SUM(N50,N56,N67,N68,N69)</f>
        <v>8150</v>
      </c>
      <c r="O72" s="19" t="e">
        <f t="shared" si="52"/>
        <v>#DIV/0!</v>
      </c>
      <c r="P72" s="116">
        <f t="shared" si="52"/>
        <v>3958.5</v>
      </c>
      <c r="Q72" s="19">
        <f t="shared" si="52"/>
        <v>0</v>
      </c>
      <c r="R72" s="19">
        <f t="shared" si="52"/>
        <v>3931.271</v>
      </c>
      <c r="S72" s="116">
        <f t="shared" si="52"/>
        <v>79.00000000000014</v>
      </c>
      <c r="T72" s="116">
        <f>SUM(T50,T56,T67,T68,T69)</f>
        <v>4037.5</v>
      </c>
      <c r="U72" s="116">
        <f>U50+U56+U68+U69</f>
        <v>2863.4999999999995</v>
      </c>
      <c r="V72" s="152">
        <f t="shared" si="35"/>
        <v>70.92260061919504</v>
      </c>
    </row>
    <row r="73" spans="1:22" s="7" customFormat="1" ht="15.75" hidden="1">
      <c r="A73" s="39" t="s">
        <v>67</v>
      </c>
      <c r="B73" s="5">
        <v>210</v>
      </c>
      <c r="C73" s="57" t="s">
        <v>30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24">
        <f>SUM(N74:N76)</f>
        <v>0</v>
      </c>
      <c r="O73" s="19"/>
      <c r="P73" s="117"/>
      <c r="Q73" s="6"/>
      <c r="R73" s="6"/>
      <c r="S73" s="117"/>
      <c r="T73" s="117"/>
      <c r="U73" s="117"/>
      <c r="V73" s="122" t="e">
        <f t="shared" si="35"/>
        <v>#DIV/0!</v>
      </c>
    </row>
    <row r="74" spans="1:22" s="10" customFormat="1" ht="15.75" hidden="1">
      <c r="A74" s="37" t="s">
        <v>67</v>
      </c>
      <c r="B74" s="8">
        <v>211</v>
      </c>
      <c r="C74" s="56" t="s">
        <v>1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18"/>
      <c r="O74" s="65"/>
      <c r="P74" s="111"/>
      <c r="Q74" s="9"/>
      <c r="R74" s="9"/>
      <c r="S74" s="111"/>
      <c r="T74" s="111"/>
      <c r="U74" s="111"/>
      <c r="V74" s="122" t="e">
        <f t="shared" si="35"/>
        <v>#DIV/0!</v>
      </c>
    </row>
    <row r="75" spans="1:22" s="10" customFormat="1" ht="15.75" hidden="1">
      <c r="A75" s="37" t="s">
        <v>67</v>
      </c>
      <c r="B75" s="8">
        <v>212</v>
      </c>
      <c r="C75" s="56" t="s">
        <v>2</v>
      </c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18"/>
      <c r="O75" s="65"/>
      <c r="P75" s="111"/>
      <c r="Q75" s="9"/>
      <c r="R75" s="9"/>
      <c r="S75" s="111"/>
      <c r="T75" s="111"/>
      <c r="U75" s="111"/>
      <c r="V75" s="122" t="e">
        <f t="shared" si="35"/>
        <v>#DIV/0!</v>
      </c>
    </row>
    <row r="76" spans="1:22" s="10" customFormat="1" ht="15.75" hidden="1">
      <c r="A76" s="37" t="s">
        <v>67</v>
      </c>
      <c r="B76" s="8">
        <v>213</v>
      </c>
      <c r="C76" s="56" t="s">
        <v>3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18"/>
      <c r="O76" s="65"/>
      <c r="P76" s="111"/>
      <c r="Q76" s="9"/>
      <c r="R76" s="9"/>
      <c r="S76" s="111"/>
      <c r="T76" s="111"/>
      <c r="U76" s="111"/>
      <c r="V76" s="122" t="e">
        <f t="shared" si="35"/>
        <v>#DIV/0!</v>
      </c>
    </row>
    <row r="77" spans="1:22" s="7" customFormat="1" ht="15.75" hidden="1">
      <c r="A77" s="39" t="s">
        <v>67</v>
      </c>
      <c r="B77" s="5">
        <v>220</v>
      </c>
      <c r="C77" s="57" t="s">
        <v>4</v>
      </c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24">
        <f>SUM(N78:N83)</f>
        <v>0</v>
      </c>
      <c r="O77" s="19"/>
      <c r="P77" s="117"/>
      <c r="Q77" s="6"/>
      <c r="R77" s="6"/>
      <c r="S77" s="117"/>
      <c r="T77" s="117"/>
      <c r="U77" s="117"/>
      <c r="V77" s="122" t="e">
        <f t="shared" si="35"/>
        <v>#DIV/0!</v>
      </c>
    </row>
    <row r="78" spans="1:22" s="10" customFormat="1" ht="15.75" hidden="1">
      <c r="A78" s="37" t="s">
        <v>67</v>
      </c>
      <c r="B78" s="8">
        <v>221</v>
      </c>
      <c r="C78" s="56" t="s">
        <v>5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18"/>
      <c r="O78" s="65"/>
      <c r="P78" s="111"/>
      <c r="Q78" s="9"/>
      <c r="R78" s="9"/>
      <c r="S78" s="111"/>
      <c r="T78" s="111"/>
      <c r="U78" s="111"/>
      <c r="V78" s="122" t="e">
        <f t="shared" si="35"/>
        <v>#DIV/0!</v>
      </c>
    </row>
    <row r="79" spans="1:22" s="10" customFormat="1" ht="15.75" hidden="1">
      <c r="A79" s="37" t="s">
        <v>67</v>
      </c>
      <c r="B79" s="8">
        <v>222</v>
      </c>
      <c r="C79" s="56" t="s">
        <v>6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18"/>
      <c r="O79" s="65"/>
      <c r="P79" s="111"/>
      <c r="Q79" s="9"/>
      <c r="R79" s="9"/>
      <c r="S79" s="111"/>
      <c r="T79" s="111"/>
      <c r="U79" s="111"/>
      <c r="V79" s="122" t="e">
        <f t="shared" si="35"/>
        <v>#DIV/0!</v>
      </c>
    </row>
    <row r="80" spans="1:22" s="10" customFormat="1" ht="15.75" hidden="1">
      <c r="A80" s="37" t="s">
        <v>67</v>
      </c>
      <c r="B80" s="8">
        <v>223</v>
      </c>
      <c r="C80" s="56" t="s">
        <v>7</v>
      </c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18"/>
      <c r="O80" s="65"/>
      <c r="P80" s="111"/>
      <c r="Q80" s="9"/>
      <c r="R80" s="9"/>
      <c r="S80" s="111"/>
      <c r="T80" s="111"/>
      <c r="U80" s="111"/>
      <c r="V80" s="122" t="e">
        <f t="shared" si="35"/>
        <v>#DIV/0!</v>
      </c>
    </row>
    <row r="81" spans="1:22" s="10" customFormat="1" ht="15.75" hidden="1">
      <c r="A81" s="37" t="s">
        <v>67</v>
      </c>
      <c r="B81" s="8">
        <v>224</v>
      </c>
      <c r="C81" s="56" t="s">
        <v>8</v>
      </c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18"/>
      <c r="O81" s="65"/>
      <c r="P81" s="111"/>
      <c r="Q81" s="9"/>
      <c r="R81" s="9"/>
      <c r="S81" s="111"/>
      <c r="T81" s="111"/>
      <c r="U81" s="111"/>
      <c r="V81" s="122" t="e">
        <f t="shared" si="35"/>
        <v>#DIV/0!</v>
      </c>
    </row>
    <row r="82" spans="1:22" s="10" customFormat="1" ht="15.75" hidden="1">
      <c r="A82" s="37" t="s">
        <v>67</v>
      </c>
      <c r="B82" s="8">
        <v>225</v>
      </c>
      <c r="C82" s="56" t="s">
        <v>9</v>
      </c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18"/>
      <c r="O82" s="65"/>
      <c r="P82" s="111"/>
      <c r="Q82" s="9"/>
      <c r="R82" s="9"/>
      <c r="S82" s="111"/>
      <c r="T82" s="111"/>
      <c r="U82" s="111"/>
      <c r="V82" s="122" t="e">
        <f t="shared" si="35"/>
        <v>#DIV/0!</v>
      </c>
    </row>
    <row r="83" spans="1:22" s="10" customFormat="1" ht="15.75" hidden="1">
      <c r="A83" s="37" t="s">
        <v>67</v>
      </c>
      <c r="B83" s="8">
        <v>226</v>
      </c>
      <c r="C83" s="56" t="s">
        <v>10</v>
      </c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18"/>
      <c r="O83" s="65"/>
      <c r="P83" s="111"/>
      <c r="Q83" s="9"/>
      <c r="R83" s="9"/>
      <c r="S83" s="111"/>
      <c r="T83" s="111"/>
      <c r="U83" s="111"/>
      <c r="V83" s="122" t="e">
        <f t="shared" si="35"/>
        <v>#DIV/0!</v>
      </c>
    </row>
    <row r="84" spans="1:22" s="7" customFormat="1" ht="15.75" hidden="1">
      <c r="A84" s="39" t="s">
        <v>67</v>
      </c>
      <c r="B84" s="5">
        <v>262</v>
      </c>
      <c r="C84" s="57" t="s">
        <v>35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24"/>
      <c r="O84" s="19"/>
      <c r="P84" s="117"/>
      <c r="Q84" s="6"/>
      <c r="R84" s="6"/>
      <c r="S84" s="117"/>
      <c r="T84" s="117"/>
      <c r="U84" s="117"/>
      <c r="V84" s="122" t="e">
        <f t="shared" si="35"/>
        <v>#DIV/0!</v>
      </c>
    </row>
    <row r="85" spans="1:22" s="7" customFormat="1" ht="15.75">
      <c r="A85" s="37" t="s">
        <v>67</v>
      </c>
      <c r="B85" s="8">
        <v>251</v>
      </c>
      <c r="C85" s="56" t="s">
        <v>42</v>
      </c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24"/>
      <c r="O85" s="19"/>
      <c r="P85" s="111">
        <v>766.8</v>
      </c>
      <c r="Q85" s="9">
        <v>0</v>
      </c>
      <c r="R85" s="87">
        <v>660.031</v>
      </c>
      <c r="S85" s="111">
        <f>T85-P85</f>
        <v>0</v>
      </c>
      <c r="T85" s="111">
        <v>766.8</v>
      </c>
      <c r="U85" s="111">
        <v>587.6</v>
      </c>
      <c r="V85" s="122">
        <f t="shared" si="35"/>
        <v>76.63015127803861</v>
      </c>
    </row>
    <row r="86" spans="1:22" s="7" customFormat="1" ht="15.75" hidden="1">
      <c r="A86" s="39" t="s">
        <v>67</v>
      </c>
      <c r="B86" s="5">
        <v>290</v>
      </c>
      <c r="C86" s="57" t="s">
        <v>12</v>
      </c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24">
        <v>0</v>
      </c>
      <c r="O86" s="19"/>
      <c r="P86" s="117"/>
      <c r="Q86" s="6"/>
      <c r="R86" s="6"/>
      <c r="S86" s="117"/>
      <c r="T86" s="117"/>
      <c r="U86" s="117"/>
      <c r="V86" s="122" t="e">
        <f t="shared" si="35"/>
        <v>#DIV/0!</v>
      </c>
    </row>
    <row r="87" spans="1:22" s="7" customFormat="1" ht="15.75" hidden="1">
      <c r="A87" s="39" t="s">
        <v>67</v>
      </c>
      <c r="B87" s="5">
        <v>300</v>
      </c>
      <c r="C87" s="57" t="s">
        <v>13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24">
        <f>SUM(N88:N89)</f>
        <v>0</v>
      </c>
      <c r="O87" s="19"/>
      <c r="P87" s="117"/>
      <c r="Q87" s="6"/>
      <c r="R87" s="6"/>
      <c r="S87" s="117"/>
      <c r="T87" s="117"/>
      <c r="U87" s="117"/>
      <c r="V87" s="122" t="e">
        <f t="shared" si="35"/>
        <v>#DIV/0!</v>
      </c>
    </row>
    <row r="88" spans="1:22" s="10" customFormat="1" ht="15.75" hidden="1">
      <c r="A88" s="37" t="s">
        <v>67</v>
      </c>
      <c r="B88" s="8">
        <v>310</v>
      </c>
      <c r="C88" s="56" t="s">
        <v>14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18"/>
      <c r="O88" s="65"/>
      <c r="P88" s="111"/>
      <c r="Q88" s="9"/>
      <c r="R88" s="9"/>
      <c r="S88" s="111"/>
      <c r="T88" s="111"/>
      <c r="U88" s="111"/>
      <c r="V88" s="122" t="e">
        <f t="shared" si="35"/>
        <v>#DIV/0!</v>
      </c>
    </row>
    <row r="89" spans="1:22" s="10" customFormat="1" ht="15.75" hidden="1">
      <c r="A89" s="37" t="s">
        <v>67</v>
      </c>
      <c r="B89" s="8">
        <v>340</v>
      </c>
      <c r="C89" s="56" t="s">
        <v>15</v>
      </c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18"/>
      <c r="O89" s="65"/>
      <c r="P89" s="111"/>
      <c r="Q89" s="9"/>
      <c r="R89" s="9"/>
      <c r="S89" s="111"/>
      <c r="T89" s="111"/>
      <c r="U89" s="111"/>
      <c r="V89" s="122" t="e">
        <f t="shared" si="35"/>
        <v>#DIV/0!</v>
      </c>
    </row>
    <row r="90" spans="1:22" s="10" customFormat="1" ht="15.75">
      <c r="A90" s="38"/>
      <c r="B90" s="12"/>
      <c r="C90" s="11" t="s">
        <v>18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9">
        <f>SUM(N73,N77,N85,N86,N87)</f>
        <v>0</v>
      </c>
      <c r="O90" s="19"/>
      <c r="P90" s="116">
        <f aca="true" t="shared" si="53" ref="P90:U90">SUM(P85)</f>
        <v>766.8</v>
      </c>
      <c r="Q90" s="11">
        <f t="shared" si="53"/>
        <v>0</v>
      </c>
      <c r="R90" s="71">
        <f t="shared" si="53"/>
        <v>660.031</v>
      </c>
      <c r="S90" s="116">
        <f t="shared" si="53"/>
        <v>0</v>
      </c>
      <c r="T90" s="116">
        <f t="shared" si="53"/>
        <v>766.8</v>
      </c>
      <c r="U90" s="116">
        <f>U85</f>
        <v>587.6</v>
      </c>
      <c r="V90" s="152">
        <f t="shared" si="35"/>
        <v>76.63015127803861</v>
      </c>
    </row>
    <row r="91" spans="1:22" s="13" customFormat="1" ht="15.75" hidden="1">
      <c r="A91" s="40" t="s">
        <v>80</v>
      </c>
      <c r="B91" s="16">
        <v>290</v>
      </c>
      <c r="C91" s="17" t="s">
        <v>81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23">
        <v>0</v>
      </c>
      <c r="O91" s="66"/>
      <c r="P91" s="118">
        <v>0</v>
      </c>
      <c r="Q91" s="17">
        <v>0</v>
      </c>
      <c r="R91" s="48">
        <f>SUM(P91+Q91)</f>
        <v>0</v>
      </c>
      <c r="S91" s="118">
        <v>0</v>
      </c>
      <c r="T91" s="131">
        <f>SUM(R91+S91)</f>
        <v>0</v>
      </c>
      <c r="U91" s="118"/>
      <c r="V91" s="122" t="e">
        <f t="shared" si="35"/>
        <v>#DIV/0!</v>
      </c>
    </row>
    <row r="92" spans="1:22" s="13" customFormat="1" ht="15.75" hidden="1">
      <c r="A92" s="40" t="s">
        <v>24</v>
      </c>
      <c r="B92" s="16">
        <v>231</v>
      </c>
      <c r="C92" s="17" t="s">
        <v>25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23"/>
      <c r="O92" s="66"/>
      <c r="P92" s="119"/>
      <c r="Q92" s="63"/>
      <c r="R92" s="48">
        <f>SUM(P92+Q92)</f>
        <v>0</v>
      </c>
      <c r="S92" s="119"/>
      <c r="T92" s="131">
        <f>SUM(R92+S92)</f>
        <v>0</v>
      </c>
      <c r="U92" s="119"/>
      <c r="V92" s="122" t="e">
        <f t="shared" si="35"/>
        <v>#DIV/0!</v>
      </c>
    </row>
    <row r="93" spans="1:22" s="13" customFormat="1" ht="15.75">
      <c r="A93" s="40" t="s">
        <v>24</v>
      </c>
      <c r="B93" s="16">
        <v>290</v>
      </c>
      <c r="C93" s="17" t="s">
        <v>26</v>
      </c>
      <c r="D93" s="17">
        <v>15</v>
      </c>
      <c r="E93" s="17">
        <v>0</v>
      </c>
      <c r="F93" s="90">
        <f>SUM(G93:L93)</f>
        <v>0</v>
      </c>
      <c r="G93" s="17"/>
      <c r="H93" s="17"/>
      <c r="I93" s="17"/>
      <c r="J93" s="17"/>
      <c r="K93" s="17"/>
      <c r="L93" s="17"/>
      <c r="M93" s="17"/>
      <c r="N93" s="23">
        <v>20</v>
      </c>
      <c r="O93" s="19">
        <f>SUM(P93:V93)</f>
        <v>150</v>
      </c>
      <c r="P93" s="118">
        <v>50</v>
      </c>
      <c r="Q93" s="17">
        <v>0</v>
      </c>
      <c r="R93" s="48">
        <f>SUM(P93+Q93)</f>
        <v>50</v>
      </c>
      <c r="S93" s="118">
        <f>T93-P93</f>
        <v>0</v>
      </c>
      <c r="T93" s="131">
        <v>50</v>
      </c>
      <c r="U93" s="118"/>
      <c r="V93" s="154">
        <f t="shared" si="35"/>
        <v>0</v>
      </c>
    </row>
    <row r="94" spans="1:22" s="13" customFormat="1" ht="15.75">
      <c r="A94" s="40" t="s">
        <v>114</v>
      </c>
      <c r="B94" s="16">
        <v>226</v>
      </c>
      <c r="C94" s="17" t="s">
        <v>27</v>
      </c>
      <c r="D94" s="17"/>
      <c r="E94" s="17"/>
      <c r="F94" s="90">
        <f>SUM(G94:L94)</f>
        <v>0</v>
      </c>
      <c r="G94" s="17"/>
      <c r="H94" s="17"/>
      <c r="I94" s="17"/>
      <c r="J94" s="17"/>
      <c r="K94" s="17"/>
      <c r="L94" s="17"/>
      <c r="M94" s="17"/>
      <c r="N94" s="23">
        <v>0</v>
      </c>
      <c r="O94" s="19">
        <f>SUM(P94:V94)</f>
        <v>180</v>
      </c>
      <c r="P94" s="118">
        <v>60</v>
      </c>
      <c r="Q94" s="17">
        <v>0</v>
      </c>
      <c r="R94" s="48">
        <f>SUM(P94+Q94)</f>
        <v>60</v>
      </c>
      <c r="S94" s="118">
        <f>T94-P94</f>
        <v>0</v>
      </c>
      <c r="T94" s="131">
        <v>60</v>
      </c>
      <c r="U94" s="118"/>
      <c r="V94" s="154">
        <f aca="true" t="shared" si="54" ref="V94:V157">U94/T94*100</f>
        <v>0</v>
      </c>
    </row>
    <row r="95" spans="1:22" s="13" customFormat="1" ht="15.75">
      <c r="A95" s="40" t="s">
        <v>114</v>
      </c>
      <c r="B95" s="16">
        <v>290</v>
      </c>
      <c r="C95" s="17" t="s">
        <v>27</v>
      </c>
      <c r="D95" s="17"/>
      <c r="E95" s="17"/>
      <c r="F95" s="90">
        <f>SUM(G95:L95)</f>
        <v>0</v>
      </c>
      <c r="G95" s="17"/>
      <c r="H95" s="17"/>
      <c r="I95" s="17"/>
      <c r="J95" s="17"/>
      <c r="K95" s="17"/>
      <c r="L95" s="17"/>
      <c r="M95" s="17"/>
      <c r="N95" s="23">
        <v>0</v>
      </c>
      <c r="O95" s="19">
        <f>SUM(P95:V95)</f>
        <v>167.89767441860465</v>
      </c>
      <c r="P95" s="118">
        <v>44.4</v>
      </c>
      <c r="Q95" s="17">
        <v>0</v>
      </c>
      <c r="R95" s="48">
        <f>SUM(P95+Q95)</f>
        <v>44.4</v>
      </c>
      <c r="S95" s="118">
        <f>T95-P95</f>
        <v>-10</v>
      </c>
      <c r="T95" s="131">
        <v>34.4</v>
      </c>
      <c r="U95" s="118">
        <v>14</v>
      </c>
      <c r="V95" s="154">
        <f t="shared" si="54"/>
        <v>40.69767441860465</v>
      </c>
    </row>
    <row r="96" spans="1:22" s="13" customFormat="1" ht="15.75">
      <c r="A96" s="40" t="s">
        <v>114</v>
      </c>
      <c r="B96" s="16">
        <v>340</v>
      </c>
      <c r="C96" s="17" t="s">
        <v>27</v>
      </c>
      <c r="D96" s="17"/>
      <c r="E96" s="17"/>
      <c r="F96" s="90"/>
      <c r="G96" s="17"/>
      <c r="H96" s="17"/>
      <c r="I96" s="17"/>
      <c r="J96" s="17"/>
      <c r="K96" s="17"/>
      <c r="L96" s="17"/>
      <c r="M96" s="17"/>
      <c r="N96" s="23"/>
      <c r="O96" s="19"/>
      <c r="P96" s="118">
        <v>0</v>
      </c>
      <c r="Q96" s="17"/>
      <c r="R96" s="48"/>
      <c r="S96" s="118">
        <f>T96-P96</f>
        <v>0</v>
      </c>
      <c r="T96" s="131">
        <v>0</v>
      </c>
      <c r="U96" s="118"/>
      <c r="V96" s="154">
        <v>0</v>
      </c>
    </row>
    <row r="97" spans="1:22" s="27" customFormat="1" ht="15" customHeight="1">
      <c r="A97" s="141" t="s">
        <v>28</v>
      </c>
      <c r="B97" s="142"/>
      <c r="C97" s="142"/>
      <c r="D97" s="25">
        <f aca="true" t="shared" si="55" ref="D97:M97">SUM(D32,D49,D72,D93)</f>
        <v>6773</v>
      </c>
      <c r="E97" s="25">
        <f t="shared" si="55"/>
        <v>4889</v>
      </c>
      <c r="F97" s="25">
        <f t="shared" si="55"/>
        <v>6456</v>
      </c>
      <c r="G97" s="25">
        <f t="shared" si="55"/>
        <v>480</v>
      </c>
      <c r="H97" s="25">
        <f t="shared" si="55"/>
        <v>3019</v>
      </c>
      <c r="I97" s="25">
        <f t="shared" si="55"/>
        <v>2957</v>
      </c>
      <c r="J97" s="25">
        <f t="shared" si="55"/>
        <v>0</v>
      </c>
      <c r="K97" s="25">
        <f t="shared" si="55"/>
        <v>0</v>
      </c>
      <c r="L97" s="25">
        <f t="shared" si="55"/>
        <v>0</v>
      </c>
      <c r="M97" s="25">
        <f t="shared" si="55"/>
        <v>0</v>
      </c>
      <c r="N97" s="25" t="e">
        <f>SUM(N32,N49,N72,N92,N93,N95,N94,N90,N91)</f>
        <v>#REF!</v>
      </c>
      <c r="O97" s="25" t="e">
        <f>SUM(O32,O49,O72,O92,O93,O95,O94,O90,O91)</f>
        <v>#DIV/0!</v>
      </c>
      <c r="P97" s="115">
        <f>SUM(P94:P95,P93,P90,P72,P49,P32,P91)+P96</f>
        <v>6156.7</v>
      </c>
      <c r="Q97" s="25">
        <f>SUM(Q94:Q95,Q93,Q90,Q72,Q49,Q32,Q91)</f>
        <v>0</v>
      </c>
      <c r="R97" s="25">
        <f>SUM(R94:R95,R93,R90,R72,R49,R32,R91)</f>
        <v>6022.702</v>
      </c>
      <c r="S97" s="115">
        <f>SUM(S94:S95,S93,S90,S72,S49,S32,S91)+S96</f>
        <v>69.00000000000014</v>
      </c>
      <c r="T97" s="115">
        <f>SUM(T94:T95,T93,T90,T72,T49,T32,T91)+T96</f>
        <v>6225.7</v>
      </c>
      <c r="U97" s="115">
        <f>U90+U72+U49+U32+U93+U94+U95+U96</f>
        <v>4480.699999999999</v>
      </c>
      <c r="V97" s="152">
        <f t="shared" si="54"/>
        <v>71.97102333874102</v>
      </c>
    </row>
    <row r="98" spans="1:22" s="10" customFormat="1" ht="18" customHeight="1">
      <c r="A98" s="33" t="s">
        <v>22</v>
      </c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67"/>
      <c r="P98" s="120"/>
      <c r="Q98" s="15"/>
      <c r="R98" s="15"/>
      <c r="S98" s="120"/>
      <c r="T98" s="120"/>
      <c r="U98" s="120"/>
      <c r="V98" s="153"/>
    </row>
    <row r="99" spans="1:22" s="10" customFormat="1" ht="25.5" customHeight="1">
      <c r="A99" s="39" t="s">
        <v>23</v>
      </c>
      <c r="B99" s="5">
        <v>210</v>
      </c>
      <c r="C99" s="57" t="s">
        <v>30</v>
      </c>
      <c r="D99" s="57">
        <f>SUM(D100:D102)</f>
        <v>190</v>
      </c>
      <c r="E99" s="57">
        <f aca="true" t="shared" si="56" ref="E99:M99">SUM(E100:E102)</f>
        <v>140</v>
      </c>
      <c r="F99" s="57">
        <f t="shared" si="56"/>
        <v>189</v>
      </c>
      <c r="G99" s="57">
        <f t="shared" si="56"/>
        <v>0</v>
      </c>
      <c r="H99" s="57">
        <f t="shared" si="56"/>
        <v>0</v>
      </c>
      <c r="I99" s="57">
        <f t="shared" si="56"/>
        <v>0</v>
      </c>
      <c r="J99" s="57">
        <f t="shared" si="56"/>
        <v>0</v>
      </c>
      <c r="K99" s="57">
        <f t="shared" si="56"/>
        <v>189</v>
      </c>
      <c r="L99" s="57">
        <f t="shared" si="56"/>
        <v>0</v>
      </c>
      <c r="M99" s="57">
        <f t="shared" si="56"/>
        <v>0</v>
      </c>
      <c r="N99" s="20">
        <f aca="true" t="shared" si="57" ref="N99:V99">SUM(N100:N102)</f>
        <v>189</v>
      </c>
      <c r="O99" s="71">
        <f t="shared" si="57"/>
        <v>327.37663999999995</v>
      </c>
      <c r="P99" s="121">
        <f t="shared" si="57"/>
        <v>101.8</v>
      </c>
      <c r="Q99" s="20">
        <f t="shared" si="57"/>
        <v>0</v>
      </c>
      <c r="R99" s="20">
        <f t="shared" si="57"/>
        <v>101.8</v>
      </c>
      <c r="S99" s="121">
        <f t="shared" si="57"/>
        <v>0</v>
      </c>
      <c r="T99" s="121">
        <f>T100+T102</f>
        <v>101.8</v>
      </c>
      <c r="U99" s="121">
        <f t="shared" si="57"/>
        <v>67.6</v>
      </c>
      <c r="V99" s="155">
        <f t="shared" si="54"/>
        <v>66.40471512770138</v>
      </c>
    </row>
    <row r="100" spans="1:22" s="10" customFormat="1" ht="15.75">
      <c r="A100" s="37" t="s">
        <v>23</v>
      </c>
      <c r="B100" s="8">
        <v>211</v>
      </c>
      <c r="C100" s="56" t="s">
        <v>1</v>
      </c>
      <c r="D100" s="56">
        <v>142</v>
      </c>
      <c r="E100" s="56">
        <v>105</v>
      </c>
      <c r="F100" s="18">
        <f aca="true" t="shared" si="58" ref="F100:F112">SUM(G100:L100)</f>
        <v>142</v>
      </c>
      <c r="G100" s="56"/>
      <c r="H100" s="56"/>
      <c r="I100" s="56"/>
      <c r="J100" s="56"/>
      <c r="K100" s="56">
        <v>142</v>
      </c>
      <c r="L100" s="56"/>
      <c r="M100" s="56"/>
      <c r="N100" s="18">
        <v>141</v>
      </c>
      <c r="O100" s="72">
        <f>SUM(P100:V100)</f>
        <v>352.00951156812334</v>
      </c>
      <c r="P100" s="111">
        <v>77.8</v>
      </c>
      <c r="Q100" s="9">
        <v>0</v>
      </c>
      <c r="R100" s="9">
        <f>SUM(P100+Q100)</f>
        <v>77.8</v>
      </c>
      <c r="S100" s="111">
        <f>T100-P100</f>
        <v>0</v>
      </c>
      <c r="T100" s="111">
        <v>77.8</v>
      </c>
      <c r="U100" s="111">
        <v>51.9</v>
      </c>
      <c r="V100" s="122">
        <f t="shared" si="54"/>
        <v>66.70951156812339</v>
      </c>
    </row>
    <row r="101" spans="1:22" s="10" customFormat="1" ht="15.75" customHeight="1" hidden="1">
      <c r="A101" s="37" t="s">
        <v>23</v>
      </c>
      <c r="B101" s="8">
        <v>212</v>
      </c>
      <c r="C101" s="56" t="s">
        <v>2</v>
      </c>
      <c r="D101" s="56">
        <v>11</v>
      </c>
      <c r="E101" s="56">
        <v>11</v>
      </c>
      <c r="F101" s="18">
        <f t="shared" si="58"/>
        <v>11</v>
      </c>
      <c r="G101" s="56"/>
      <c r="H101" s="56"/>
      <c r="I101" s="56"/>
      <c r="J101" s="56"/>
      <c r="K101" s="56">
        <v>11</v>
      </c>
      <c r="L101" s="56"/>
      <c r="M101" s="56"/>
      <c r="N101" s="18"/>
      <c r="O101" s="72">
        <f>SUM(P101:V101)</f>
        <v>0</v>
      </c>
      <c r="P101" s="111">
        <v>0</v>
      </c>
      <c r="Q101" s="9">
        <v>0</v>
      </c>
      <c r="R101" s="9">
        <f>SUM(P101+Q101)</f>
        <v>0</v>
      </c>
      <c r="S101" s="111">
        <f>T101-P101</f>
        <v>0</v>
      </c>
      <c r="T101" s="111">
        <f>SUM(R101+S101)</f>
        <v>0</v>
      </c>
      <c r="U101" s="111"/>
      <c r="V101" s="122">
        <f t="shared" si="54"/>
        <v>81.05172413793103</v>
      </c>
    </row>
    <row r="102" spans="1:22" s="10" customFormat="1" ht="15.75">
      <c r="A102" s="37" t="s">
        <v>23</v>
      </c>
      <c r="B102" s="8">
        <v>213</v>
      </c>
      <c r="C102" s="56" t="s">
        <v>3</v>
      </c>
      <c r="D102" s="56">
        <v>37</v>
      </c>
      <c r="E102" s="56">
        <v>24</v>
      </c>
      <c r="F102" s="18">
        <f t="shared" si="58"/>
        <v>36</v>
      </c>
      <c r="G102" s="56"/>
      <c r="H102" s="56"/>
      <c r="I102" s="56"/>
      <c r="J102" s="56"/>
      <c r="K102" s="56">
        <v>36</v>
      </c>
      <c r="L102" s="56"/>
      <c r="M102" s="56"/>
      <c r="N102" s="18">
        <v>48</v>
      </c>
      <c r="O102" s="72">
        <f>SUM(P102:V102)</f>
        <v>153.11666666666667</v>
      </c>
      <c r="P102" s="111">
        <v>24</v>
      </c>
      <c r="Q102" s="9">
        <v>0</v>
      </c>
      <c r="R102" s="9">
        <f>SUM(P102+Q102)</f>
        <v>24</v>
      </c>
      <c r="S102" s="111">
        <f>T102-P102</f>
        <v>0</v>
      </c>
      <c r="T102" s="111">
        <v>24</v>
      </c>
      <c r="U102" s="111">
        <v>15.7</v>
      </c>
      <c r="V102" s="122">
        <f t="shared" si="54"/>
        <v>65.41666666666667</v>
      </c>
    </row>
    <row r="103" spans="1:23" s="10" customFormat="1" ht="15.75">
      <c r="A103" s="39" t="s">
        <v>23</v>
      </c>
      <c r="B103" s="5">
        <v>220</v>
      </c>
      <c r="C103" s="57" t="s">
        <v>4</v>
      </c>
      <c r="D103" s="57">
        <f>SUM(D104:D109)</f>
        <v>1</v>
      </c>
      <c r="E103" s="57">
        <f aca="true" t="shared" si="59" ref="E103:M103">SUM(E104:E109)</f>
        <v>0</v>
      </c>
      <c r="F103" s="57">
        <f t="shared" si="59"/>
        <v>0</v>
      </c>
      <c r="G103" s="57">
        <f t="shared" si="59"/>
        <v>0</v>
      </c>
      <c r="H103" s="57">
        <f t="shared" si="59"/>
        <v>0</v>
      </c>
      <c r="I103" s="57">
        <f t="shared" si="59"/>
        <v>0</v>
      </c>
      <c r="J103" s="57">
        <f t="shared" si="59"/>
        <v>0</v>
      </c>
      <c r="K103" s="57">
        <f t="shared" si="59"/>
        <v>0</v>
      </c>
      <c r="L103" s="57">
        <f t="shared" si="59"/>
        <v>0</v>
      </c>
      <c r="M103" s="57">
        <f t="shared" si="59"/>
        <v>0</v>
      </c>
      <c r="N103" s="6">
        <f aca="true" t="shared" si="60" ref="N103:T103">SUM(N104:N109)</f>
        <v>5</v>
      </c>
      <c r="O103" s="71" t="e">
        <f t="shared" si="60"/>
        <v>#DIV/0!</v>
      </c>
      <c r="P103" s="117">
        <f t="shared" si="60"/>
        <v>6.5</v>
      </c>
      <c r="Q103" s="6">
        <f t="shared" si="60"/>
        <v>0</v>
      </c>
      <c r="R103" s="6">
        <f t="shared" si="60"/>
        <v>6.5</v>
      </c>
      <c r="S103" s="117">
        <f t="shared" si="60"/>
        <v>0</v>
      </c>
      <c r="T103" s="117">
        <f>T104+T105+T106</f>
        <v>6.5</v>
      </c>
      <c r="U103" s="117">
        <f>SUM(U104:U107)</f>
        <v>4.3</v>
      </c>
      <c r="V103" s="155">
        <f t="shared" si="54"/>
        <v>66.15384615384615</v>
      </c>
      <c r="W103" s="76"/>
    </row>
    <row r="104" spans="1:22" s="10" customFormat="1" ht="15.75">
      <c r="A104" s="37" t="s">
        <v>23</v>
      </c>
      <c r="B104" s="8">
        <v>221</v>
      </c>
      <c r="C104" s="56" t="s">
        <v>5</v>
      </c>
      <c r="D104" s="56"/>
      <c r="E104" s="56"/>
      <c r="F104" s="18">
        <f t="shared" si="58"/>
        <v>0</v>
      </c>
      <c r="G104" s="56"/>
      <c r="H104" s="56"/>
      <c r="I104" s="56"/>
      <c r="J104" s="56"/>
      <c r="K104" s="56"/>
      <c r="L104" s="56"/>
      <c r="M104" s="56"/>
      <c r="N104" s="18"/>
      <c r="O104" s="72">
        <f aca="true" t="shared" si="61" ref="O104:O109">SUM(P104:V104)</f>
        <v>89.95384615384614</v>
      </c>
      <c r="P104" s="111">
        <v>6.5</v>
      </c>
      <c r="Q104" s="9">
        <v>0</v>
      </c>
      <c r="R104" s="9">
        <f aca="true" t="shared" si="62" ref="R104:R109">SUM(P104+Q104)</f>
        <v>6.5</v>
      </c>
      <c r="S104" s="111">
        <f>T104-P104</f>
        <v>0</v>
      </c>
      <c r="T104" s="111">
        <v>6.5</v>
      </c>
      <c r="U104" s="111">
        <v>4.3</v>
      </c>
      <c r="V104" s="122">
        <f t="shared" si="54"/>
        <v>66.15384615384615</v>
      </c>
    </row>
    <row r="105" spans="1:22" s="10" customFormat="1" ht="15.75">
      <c r="A105" s="37" t="s">
        <v>23</v>
      </c>
      <c r="B105" s="8">
        <v>222</v>
      </c>
      <c r="C105" s="56" t="s">
        <v>6</v>
      </c>
      <c r="D105" s="56"/>
      <c r="E105" s="56"/>
      <c r="F105" s="18">
        <f t="shared" si="58"/>
        <v>0</v>
      </c>
      <c r="G105" s="56"/>
      <c r="H105" s="56"/>
      <c r="I105" s="56"/>
      <c r="J105" s="56"/>
      <c r="K105" s="56"/>
      <c r="L105" s="56"/>
      <c r="M105" s="56"/>
      <c r="N105" s="18"/>
      <c r="O105" s="72">
        <f t="shared" si="61"/>
        <v>0</v>
      </c>
      <c r="P105" s="111">
        <v>0</v>
      </c>
      <c r="Q105" s="9"/>
      <c r="R105" s="9">
        <f t="shared" si="62"/>
        <v>0</v>
      </c>
      <c r="S105" s="111">
        <f>T105-P105</f>
        <v>0</v>
      </c>
      <c r="T105" s="111">
        <v>0</v>
      </c>
      <c r="U105" s="111">
        <v>0</v>
      </c>
      <c r="V105" s="122">
        <v>0</v>
      </c>
    </row>
    <row r="106" spans="1:22" s="10" customFormat="1" ht="15.75">
      <c r="A106" s="37" t="s">
        <v>23</v>
      </c>
      <c r="B106" s="8">
        <v>223</v>
      </c>
      <c r="C106" s="56" t="s">
        <v>7</v>
      </c>
      <c r="D106" s="56"/>
      <c r="E106" s="56"/>
      <c r="F106" s="18">
        <f t="shared" si="58"/>
        <v>0</v>
      </c>
      <c r="G106" s="56"/>
      <c r="H106" s="56"/>
      <c r="I106" s="56"/>
      <c r="J106" s="56"/>
      <c r="K106" s="56"/>
      <c r="L106" s="56"/>
      <c r="M106" s="56"/>
      <c r="N106" s="18"/>
      <c r="O106" s="72">
        <f t="shared" si="61"/>
        <v>0</v>
      </c>
      <c r="P106" s="111">
        <v>0</v>
      </c>
      <c r="Q106" s="9">
        <v>0</v>
      </c>
      <c r="R106" s="9">
        <f t="shared" si="62"/>
        <v>0</v>
      </c>
      <c r="S106" s="111">
        <f>T106-P106</f>
        <v>0</v>
      </c>
      <c r="T106" s="111">
        <v>0</v>
      </c>
      <c r="U106" s="111">
        <v>0</v>
      </c>
      <c r="V106" s="122">
        <v>0</v>
      </c>
    </row>
    <row r="107" spans="1:22" s="10" customFormat="1" ht="15.75" hidden="1">
      <c r="A107" s="37" t="s">
        <v>23</v>
      </c>
      <c r="B107" s="8">
        <v>224</v>
      </c>
      <c r="C107" s="56" t="s">
        <v>8</v>
      </c>
      <c r="D107" s="56">
        <v>1</v>
      </c>
      <c r="E107" s="56">
        <v>0</v>
      </c>
      <c r="F107" s="18">
        <f t="shared" si="58"/>
        <v>0</v>
      </c>
      <c r="G107" s="56"/>
      <c r="H107" s="56"/>
      <c r="I107" s="56"/>
      <c r="J107" s="56"/>
      <c r="K107" s="56"/>
      <c r="L107" s="56"/>
      <c r="M107" s="56"/>
      <c r="N107" s="18"/>
      <c r="O107" s="72" t="e">
        <f t="shared" si="61"/>
        <v>#DIV/0!</v>
      </c>
      <c r="P107" s="111">
        <v>0</v>
      </c>
      <c r="Q107" s="9"/>
      <c r="R107" s="9">
        <f t="shared" si="62"/>
        <v>0</v>
      </c>
      <c r="S107" s="111"/>
      <c r="T107" s="111">
        <f>SUM(R107+S107)</f>
        <v>0</v>
      </c>
      <c r="U107" s="111"/>
      <c r="V107" s="122" t="e">
        <f t="shared" si="54"/>
        <v>#DIV/0!</v>
      </c>
    </row>
    <row r="108" spans="1:22" s="10" customFormat="1" ht="15.75" hidden="1">
      <c r="A108" s="37" t="s">
        <v>23</v>
      </c>
      <c r="B108" s="8">
        <v>225</v>
      </c>
      <c r="C108" s="56" t="s">
        <v>9</v>
      </c>
      <c r="D108" s="56"/>
      <c r="E108" s="56"/>
      <c r="F108" s="18">
        <f t="shared" si="58"/>
        <v>0</v>
      </c>
      <c r="G108" s="56"/>
      <c r="H108" s="56"/>
      <c r="I108" s="56"/>
      <c r="J108" s="56"/>
      <c r="K108" s="56"/>
      <c r="L108" s="56"/>
      <c r="M108" s="56"/>
      <c r="N108" s="18"/>
      <c r="O108" s="72" t="e">
        <f t="shared" si="61"/>
        <v>#DIV/0!</v>
      </c>
      <c r="P108" s="111">
        <v>0</v>
      </c>
      <c r="Q108" s="9">
        <v>0</v>
      </c>
      <c r="R108" s="9">
        <f t="shared" si="62"/>
        <v>0</v>
      </c>
      <c r="S108" s="111">
        <v>0</v>
      </c>
      <c r="T108" s="111">
        <f>SUM(R108+S108)</f>
        <v>0</v>
      </c>
      <c r="U108" s="111"/>
      <c r="V108" s="122" t="e">
        <f t="shared" si="54"/>
        <v>#DIV/0!</v>
      </c>
    </row>
    <row r="109" spans="1:22" s="10" customFormat="1" ht="15.75" hidden="1">
      <c r="A109" s="37" t="s">
        <v>23</v>
      </c>
      <c r="B109" s="8">
        <v>226</v>
      </c>
      <c r="C109" s="56" t="s">
        <v>10</v>
      </c>
      <c r="D109" s="56"/>
      <c r="E109" s="56"/>
      <c r="F109" s="18">
        <f t="shared" si="58"/>
        <v>0</v>
      </c>
      <c r="G109" s="56"/>
      <c r="H109" s="56"/>
      <c r="I109" s="56"/>
      <c r="J109" s="56"/>
      <c r="K109" s="56"/>
      <c r="L109" s="56"/>
      <c r="M109" s="56"/>
      <c r="N109" s="18">
        <v>5</v>
      </c>
      <c r="O109" s="72" t="e">
        <f t="shared" si="61"/>
        <v>#DIV/0!</v>
      </c>
      <c r="P109" s="111">
        <v>0</v>
      </c>
      <c r="Q109" s="9"/>
      <c r="R109" s="9">
        <f t="shared" si="62"/>
        <v>0</v>
      </c>
      <c r="S109" s="111"/>
      <c r="T109" s="111">
        <f>SUM(R109+S109)</f>
        <v>0</v>
      </c>
      <c r="U109" s="111"/>
      <c r="V109" s="122" t="e">
        <f t="shared" si="54"/>
        <v>#DIV/0!</v>
      </c>
    </row>
    <row r="110" spans="1:22" s="7" customFormat="1" ht="15.75">
      <c r="A110" s="39" t="s">
        <v>23</v>
      </c>
      <c r="B110" s="5">
        <v>300</v>
      </c>
      <c r="C110" s="57" t="s">
        <v>13</v>
      </c>
      <c r="D110" s="57">
        <f>SUM(D111:D112)</f>
        <v>3</v>
      </c>
      <c r="E110" s="57">
        <f aca="true" t="shared" si="63" ref="E110:M110">SUM(E111:E112)</f>
        <v>0</v>
      </c>
      <c r="F110" s="57">
        <f t="shared" si="63"/>
        <v>3</v>
      </c>
      <c r="G110" s="57">
        <f t="shared" si="63"/>
        <v>0</v>
      </c>
      <c r="H110" s="57">
        <f t="shared" si="63"/>
        <v>0</v>
      </c>
      <c r="I110" s="57">
        <f t="shared" si="63"/>
        <v>0</v>
      </c>
      <c r="J110" s="57">
        <f t="shared" si="63"/>
        <v>0</v>
      </c>
      <c r="K110" s="57">
        <f t="shared" si="63"/>
        <v>3</v>
      </c>
      <c r="L110" s="57">
        <f t="shared" si="63"/>
        <v>0</v>
      </c>
      <c r="M110" s="57">
        <f t="shared" si="63"/>
        <v>0</v>
      </c>
      <c r="N110" s="6">
        <f>SUM(N111:N112)</f>
        <v>4</v>
      </c>
      <c r="O110" s="71" t="e">
        <f>SUM(O111:O112)</f>
        <v>#DIV/0!</v>
      </c>
      <c r="P110" s="117">
        <f>SUM(P111:P112)</f>
        <v>1</v>
      </c>
      <c r="Q110" s="6">
        <f>SUM(Q111:Q112)</f>
        <v>0</v>
      </c>
      <c r="R110" s="6">
        <f>SUM(R111:R112)</f>
        <v>1</v>
      </c>
      <c r="S110" s="117">
        <f>SUM(S111:S112)</f>
        <v>0</v>
      </c>
      <c r="T110" s="117">
        <f>T112</f>
        <v>1</v>
      </c>
      <c r="U110" s="117">
        <f>SUM(U111:U112)</f>
        <v>1</v>
      </c>
      <c r="V110" s="155">
        <f t="shared" si="54"/>
        <v>100</v>
      </c>
    </row>
    <row r="111" spans="1:22" s="10" customFormat="1" ht="15.75" hidden="1">
      <c r="A111" s="37" t="s">
        <v>23</v>
      </c>
      <c r="B111" s="8">
        <v>310</v>
      </c>
      <c r="C111" s="56" t="s">
        <v>14</v>
      </c>
      <c r="D111" s="56"/>
      <c r="E111" s="56"/>
      <c r="F111" s="18">
        <f t="shared" si="58"/>
        <v>0</v>
      </c>
      <c r="G111" s="56"/>
      <c r="H111" s="56"/>
      <c r="I111" s="56"/>
      <c r="J111" s="56"/>
      <c r="K111" s="56"/>
      <c r="L111" s="56"/>
      <c r="M111" s="56"/>
      <c r="N111" s="18">
        <v>2</v>
      </c>
      <c r="O111" s="72" t="e">
        <f>SUM(P111:V111)</f>
        <v>#DIV/0!</v>
      </c>
      <c r="P111" s="111">
        <v>0</v>
      </c>
      <c r="Q111" s="9">
        <v>0</v>
      </c>
      <c r="R111" s="9">
        <f>SUM(P111+Q111)</f>
        <v>0</v>
      </c>
      <c r="S111" s="111">
        <v>0</v>
      </c>
      <c r="T111" s="111">
        <f>SUM(R111+S111)</f>
        <v>0</v>
      </c>
      <c r="U111" s="111">
        <v>0</v>
      </c>
      <c r="V111" s="122" t="e">
        <f t="shared" si="54"/>
        <v>#DIV/0!</v>
      </c>
    </row>
    <row r="112" spans="1:22" s="10" customFormat="1" ht="15" customHeight="1">
      <c r="A112" s="37" t="s">
        <v>23</v>
      </c>
      <c r="B112" s="8">
        <v>340</v>
      </c>
      <c r="C112" s="56" t="s">
        <v>15</v>
      </c>
      <c r="D112" s="56">
        <v>3</v>
      </c>
      <c r="E112" s="56">
        <v>0</v>
      </c>
      <c r="F112" s="18">
        <f t="shared" si="58"/>
        <v>3</v>
      </c>
      <c r="G112" s="56"/>
      <c r="H112" s="56"/>
      <c r="I112" s="56"/>
      <c r="J112" s="56"/>
      <c r="K112" s="56">
        <v>3</v>
      </c>
      <c r="L112" s="56"/>
      <c r="M112" s="56"/>
      <c r="N112" s="18">
        <v>2</v>
      </c>
      <c r="O112" s="72">
        <f>SUM(P112:V112)</f>
        <v>104</v>
      </c>
      <c r="P112" s="111">
        <v>1</v>
      </c>
      <c r="Q112" s="9">
        <v>0</v>
      </c>
      <c r="R112" s="9">
        <f>SUM(P112+Q112)</f>
        <v>1</v>
      </c>
      <c r="S112" s="111">
        <f>T112-P112</f>
        <v>0</v>
      </c>
      <c r="T112" s="111">
        <v>1</v>
      </c>
      <c r="U112" s="111">
        <v>1</v>
      </c>
      <c r="V112" s="122">
        <f t="shared" si="54"/>
        <v>100</v>
      </c>
    </row>
    <row r="113" spans="1:22" s="28" customFormat="1" ht="14.25" customHeight="1">
      <c r="A113" s="141" t="s">
        <v>29</v>
      </c>
      <c r="B113" s="142"/>
      <c r="C113" s="142"/>
      <c r="D113" s="81">
        <f>SUM(D99,D103,D110)</f>
        <v>194</v>
      </c>
      <c r="E113" s="81">
        <f aca="true" t="shared" si="64" ref="E113:M113">SUM(E99,E103,E110)</f>
        <v>140</v>
      </c>
      <c r="F113" s="81">
        <f t="shared" si="64"/>
        <v>192</v>
      </c>
      <c r="G113" s="81">
        <f t="shared" si="64"/>
        <v>0</v>
      </c>
      <c r="H113" s="81">
        <f t="shared" si="64"/>
        <v>0</v>
      </c>
      <c r="I113" s="81">
        <f t="shared" si="64"/>
        <v>0</v>
      </c>
      <c r="J113" s="81">
        <f t="shared" si="64"/>
        <v>0</v>
      </c>
      <c r="K113" s="81">
        <f t="shared" si="64"/>
        <v>192</v>
      </c>
      <c r="L113" s="81">
        <f t="shared" si="64"/>
        <v>0</v>
      </c>
      <c r="M113" s="81">
        <f t="shared" si="64"/>
        <v>0</v>
      </c>
      <c r="N113" s="26">
        <f aca="true" t="shared" si="65" ref="N113:V113">SUM(N99,N103,N110)</f>
        <v>198</v>
      </c>
      <c r="O113" s="73">
        <f t="shared" si="65"/>
        <v>352.16760999999997</v>
      </c>
      <c r="P113" s="115">
        <f t="shared" si="65"/>
        <v>109.3</v>
      </c>
      <c r="Q113" s="26">
        <f t="shared" si="65"/>
        <v>0</v>
      </c>
      <c r="R113" s="26">
        <f t="shared" si="65"/>
        <v>109.3</v>
      </c>
      <c r="S113" s="115">
        <f>SUM(S99,S103,S110)</f>
        <v>0</v>
      </c>
      <c r="T113" s="115">
        <f>SUM(T99,T103,T110)</f>
        <v>109.3</v>
      </c>
      <c r="U113" s="115">
        <f t="shared" si="65"/>
        <v>72.89999999999999</v>
      </c>
      <c r="V113" s="152">
        <f t="shared" si="54"/>
        <v>66.69716376944189</v>
      </c>
    </row>
    <row r="114" spans="1:22" s="50" customFormat="1" ht="31.5" customHeight="1">
      <c r="A114" s="145" t="s">
        <v>66</v>
      </c>
      <c r="B114" s="146"/>
      <c r="C114" s="146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29"/>
      <c r="O114" s="26"/>
      <c r="P114" s="123"/>
      <c r="Q114" s="64"/>
      <c r="R114" s="64"/>
      <c r="S114" s="123"/>
      <c r="T114" s="123"/>
      <c r="U114" s="123"/>
      <c r="V114" s="153"/>
    </row>
    <row r="115" spans="1:22" s="51" customFormat="1" ht="32.25" customHeight="1">
      <c r="A115" s="41" t="s">
        <v>68</v>
      </c>
      <c r="B115" s="22" t="s">
        <v>50</v>
      </c>
      <c r="C115" s="56" t="s">
        <v>14</v>
      </c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18"/>
      <c r="O115" s="65"/>
      <c r="P115" s="110">
        <v>10</v>
      </c>
      <c r="Q115" s="21">
        <v>0</v>
      </c>
      <c r="R115" s="9">
        <f>SUM(P115+Q115)</f>
        <v>10</v>
      </c>
      <c r="S115" s="111">
        <f>T115-P115</f>
        <v>-10</v>
      </c>
      <c r="T115" s="111">
        <v>0</v>
      </c>
      <c r="U115" s="110">
        <v>0</v>
      </c>
      <c r="V115" s="122">
        <v>0</v>
      </c>
    </row>
    <row r="116" spans="1:22" s="51" customFormat="1" ht="15.75" customHeight="1">
      <c r="A116" s="41" t="s">
        <v>68</v>
      </c>
      <c r="B116" s="22" t="s">
        <v>51</v>
      </c>
      <c r="C116" s="56" t="s">
        <v>9</v>
      </c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18"/>
      <c r="O116" s="65"/>
      <c r="P116" s="110">
        <v>0</v>
      </c>
      <c r="Q116" s="21">
        <v>0</v>
      </c>
      <c r="R116" s="9">
        <f>SUM(P116+Q116)</f>
        <v>0</v>
      </c>
      <c r="S116" s="111">
        <f>T116-P116</f>
        <v>0</v>
      </c>
      <c r="T116" s="111">
        <v>0</v>
      </c>
      <c r="U116" s="110">
        <v>0</v>
      </c>
      <c r="V116" s="122">
        <v>0</v>
      </c>
    </row>
    <row r="117" spans="1:22" s="51" customFormat="1" ht="16.5" customHeight="1">
      <c r="A117" s="41" t="s">
        <v>68</v>
      </c>
      <c r="B117" s="22" t="s">
        <v>48</v>
      </c>
      <c r="C117" s="56" t="s">
        <v>10</v>
      </c>
      <c r="D117" s="56"/>
      <c r="E117" s="56"/>
      <c r="F117" s="18">
        <f>SUM(G117:L117)</f>
        <v>0</v>
      </c>
      <c r="G117" s="56"/>
      <c r="H117" s="56"/>
      <c r="I117" s="56"/>
      <c r="J117" s="56"/>
      <c r="K117" s="56"/>
      <c r="L117" s="56"/>
      <c r="M117" s="56"/>
      <c r="N117" s="18">
        <v>30</v>
      </c>
      <c r="O117" s="65">
        <f>SUM(P117:V117)</f>
        <v>0</v>
      </c>
      <c r="P117" s="110">
        <v>0</v>
      </c>
      <c r="Q117" s="21">
        <v>0</v>
      </c>
      <c r="R117" s="9">
        <f>SUM(P117+Q117)</f>
        <v>0</v>
      </c>
      <c r="S117" s="111">
        <f>T117-P117</f>
        <v>0</v>
      </c>
      <c r="T117" s="111">
        <v>0</v>
      </c>
      <c r="U117" s="110">
        <v>0</v>
      </c>
      <c r="V117" s="122">
        <v>0</v>
      </c>
    </row>
    <row r="118" spans="1:22" s="51" customFormat="1" ht="14.25" customHeight="1">
      <c r="A118" s="41" t="s">
        <v>68</v>
      </c>
      <c r="B118" s="22" t="s">
        <v>50</v>
      </c>
      <c r="C118" s="56" t="s">
        <v>14</v>
      </c>
      <c r="D118" s="56"/>
      <c r="E118" s="56"/>
      <c r="F118" s="18"/>
      <c r="G118" s="56"/>
      <c r="H118" s="56"/>
      <c r="I118" s="56"/>
      <c r="J118" s="56"/>
      <c r="K118" s="56"/>
      <c r="L118" s="56"/>
      <c r="M118" s="56"/>
      <c r="N118" s="18"/>
      <c r="O118" s="65"/>
      <c r="P118" s="110">
        <v>0</v>
      </c>
      <c r="Q118" s="21">
        <v>0</v>
      </c>
      <c r="R118" s="9">
        <f>SUM(P118+Q118)</f>
        <v>0</v>
      </c>
      <c r="S118" s="111">
        <f>T118-P118</f>
        <v>0</v>
      </c>
      <c r="T118" s="111">
        <v>0</v>
      </c>
      <c r="U118" s="110">
        <v>0</v>
      </c>
      <c r="V118" s="122">
        <v>0</v>
      </c>
    </row>
    <row r="119" spans="1:22" s="51" customFormat="1" ht="13.5" customHeight="1">
      <c r="A119" s="41" t="s">
        <v>68</v>
      </c>
      <c r="B119" s="22" t="s">
        <v>55</v>
      </c>
      <c r="C119" s="56" t="s">
        <v>15</v>
      </c>
      <c r="D119" s="56"/>
      <c r="E119" s="56"/>
      <c r="F119" s="18"/>
      <c r="G119" s="56"/>
      <c r="H119" s="56"/>
      <c r="I119" s="56"/>
      <c r="J119" s="56"/>
      <c r="K119" s="56"/>
      <c r="L119" s="56"/>
      <c r="M119" s="56"/>
      <c r="N119" s="18"/>
      <c r="O119" s="65"/>
      <c r="P119" s="110">
        <v>60</v>
      </c>
      <c r="Q119" s="21">
        <v>0</v>
      </c>
      <c r="R119" s="9">
        <f>SUM(P119+Q119)</f>
        <v>60</v>
      </c>
      <c r="S119" s="111">
        <f>T119-P119</f>
        <v>0</v>
      </c>
      <c r="T119" s="111">
        <v>60</v>
      </c>
      <c r="U119" s="110">
        <v>60</v>
      </c>
      <c r="V119" s="122">
        <f t="shared" si="54"/>
        <v>100</v>
      </c>
    </row>
    <row r="120" spans="1:22" s="51" customFormat="1" ht="14.25" customHeight="1">
      <c r="A120" s="139"/>
      <c r="B120" s="140"/>
      <c r="C120" s="11" t="s">
        <v>18</v>
      </c>
      <c r="D120" s="56"/>
      <c r="E120" s="56"/>
      <c r="F120" s="18"/>
      <c r="G120" s="56"/>
      <c r="H120" s="56"/>
      <c r="I120" s="56"/>
      <c r="J120" s="56"/>
      <c r="K120" s="56"/>
      <c r="L120" s="56"/>
      <c r="M120" s="56"/>
      <c r="N120" s="18"/>
      <c r="O120" s="65"/>
      <c r="P120" s="116">
        <f aca="true" t="shared" si="66" ref="P120:U120">SUM(P115:P119)</f>
        <v>70</v>
      </c>
      <c r="Q120" s="11">
        <f t="shared" si="66"/>
        <v>0</v>
      </c>
      <c r="R120" s="11">
        <f t="shared" si="66"/>
        <v>70</v>
      </c>
      <c r="S120" s="116">
        <f t="shared" si="66"/>
        <v>-10</v>
      </c>
      <c r="T120" s="116">
        <f t="shared" si="66"/>
        <v>60</v>
      </c>
      <c r="U120" s="116">
        <f t="shared" si="66"/>
        <v>60</v>
      </c>
      <c r="V120" s="152">
        <f t="shared" si="54"/>
        <v>100</v>
      </c>
    </row>
    <row r="121" spans="1:22" s="51" customFormat="1" ht="17.25" customHeight="1" hidden="1">
      <c r="A121" s="41" t="s">
        <v>65</v>
      </c>
      <c r="B121" s="22" t="s">
        <v>51</v>
      </c>
      <c r="C121" s="56" t="s">
        <v>69</v>
      </c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18"/>
      <c r="O121" s="65"/>
      <c r="P121" s="110">
        <v>0</v>
      </c>
      <c r="Q121" s="21">
        <v>0</v>
      </c>
      <c r="R121" s="9">
        <f>SUM(P121+Q121)</f>
        <v>0</v>
      </c>
      <c r="S121" s="110">
        <v>0</v>
      </c>
      <c r="T121" s="111">
        <f>SUM(R121+S121)</f>
        <v>0</v>
      </c>
      <c r="U121" s="110"/>
      <c r="V121" s="122" t="e">
        <f t="shared" si="54"/>
        <v>#DIV/0!</v>
      </c>
    </row>
    <row r="122" spans="1:22" s="51" customFormat="1" ht="15.75" customHeight="1">
      <c r="A122" s="41" t="s">
        <v>65</v>
      </c>
      <c r="B122" s="8">
        <v>226</v>
      </c>
      <c r="C122" s="56" t="s">
        <v>10</v>
      </c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18"/>
      <c r="O122" s="65"/>
      <c r="P122" s="110">
        <v>0</v>
      </c>
      <c r="Q122" s="21">
        <v>0</v>
      </c>
      <c r="R122" s="9">
        <f>SUM(P122+Q122)</f>
        <v>0</v>
      </c>
      <c r="S122" s="111">
        <f>T122-P122</f>
        <v>0</v>
      </c>
      <c r="T122" s="111">
        <v>0</v>
      </c>
      <c r="U122" s="110">
        <v>0</v>
      </c>
      <c r="V122" s="122">
        <v>0</v>
      </c>
    </row>
    <row r="123" spans="1:22" s="51" customFormat="1" ht="16.5" customHeight="1">
      <c r="A123" s="41" t="s">
        <v>65</v>
      </c>
      <c r="B123" s="8">
        <v>310</v>
      </c>
      <c r="C123" s="56" t="s">
        <v>14</v>
      </c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18"/>
      <c r="O123" s="65"/>
      <c r="P123" s="110">
        <v>0</v>
      </c>
      <c r="Q123" s="21">
        <v>0</v>
      </c>
      <c r="R123" s="9">
        <f>SUM(P123+Q123)</f>
        <v>0</v>
      </c>
      <c r="S123" s="111">
        <f>T123-P123</f>
        <v>0</v>
      </c>
      <c r="T123" s="111">
        <v>0</v>
      </c>
      <c r="U123" s="110">
        <v>0</v>
      </c>
      <c r="V123" s="122">
        <v>0</v>
      </c>
    </row>
    <row r="124" spans="1:22" s="51" customFormat="1" ht="15" customHeight="1">
      <c r="A124" s="41" t="s">
        <v>65</v>
      </c>
      <c r="B124" s="8">
        <v>340</v>
      </c>
      <c r="C124" s="56" t="s">
        <v>15</v>
      </c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18"/>
      <c r="O124" s="65"/>
      <c r="P124" s="110">
        <v>0</v>
      </c>
      <c r="Q124" s="21">
        <v>0</v>
      </c>
      <c r="R124" s="9">
        <f>SUM(P124+Q124)</f>
        <v>0</v>
      </c>
      <c r="S124" s="111">
        <f>T124-P124</f>
        <v>0</v>
      </c>
      <c r="T124" s="111">
        <v>0</v>
      </c>
      <c r="U124" s="110">
        <v>0</v>
      </c>
      <c r="V124" s="122">
        <v>0</v>
      </c>
    </row>
    <row r="125" spans="1:22" s="52" customFormat="1" ht="15" customHeight="1">
      <c r="A125" s="141" t="s">
        <v>64</v>
      </c>
      <c r="B125" s="142"/>
      <c r="C125" s="142"/>
      <c r="D125" s="81">
        <f>SUM(D117)</f>
        <v>0</v>
      </c>
      <c r="E125" s="81">
        <f aca="true" t="shared" si="67" ref="E125:M125">SUM(E117)</f>
        <v>0</v>
      </c>
      <c r="F125" s="81">
        <f t="shared" si="67"/>
        <v>0</v>
      </c>
      <c r="G125" s="81">
        <f t="shared" si="67"/>
        <v>0</v>
      </c>
      <c r="H125" s="81">
        <f t="shared" si="67"/>
        <v>0</v>
      </c>
      <c r="I125" s="81">
        <f t="shared" si="67"/>
        <v>0</v>
      </c>
      <c r="J125" s="81">
        <f t="shared" si="67"/>
        <v>0</v>
      </c>
      <c r="K125" s="81">
        <f t="shared" si="67"/>
        <v>0</v>
      </c>
      <c r="L125" s="81">
        <f t="shared" si="67"/>
        <v>0</v>
      </c>
      <c r="M125" s="81">
        <f t="shared" si="67"/>
        <v>0</v>
      </c>
      <c r="N125" s="26">
        <f>SUM(N115:N122)</f>
        <v>30</v>
      </c>
      <c r="O125" s="26">
        <f>SUM(O115:O122)</f>
        <v>0</v>
      </c>
      <c r="P125" s="115">
        <f aca="true" t="shared" si="68" ref="P125:U125">SUM(P120:P124)</f>
        <v>70</v>
      </c>
      <c r="Q125" s="26">
        <f t="shared" si="68"/>
        <v>0</v>
      </c>
      <c r="R125" s="26">
        <f t="shared" si="68"/>
        <v>70</v>
      </c>
      <c r="S125" s="115">
        <f t="shared" si="68"/>
        <v>-10</v>
      </c>
      <c r="T125" s="115">
        <f t="shared" si="68"/>
        <v>60</v>
      </c>
      <c r="U125" s="115">
        <f t="shared" si="68"/>
        <v>60</v>
      </c>
      <c r="V125" s="152">
        <f t="shared" si="54"/>
        <v>100</v>
      </c>
    </row>
    <row r="126" spans="1:22" s="50" customFormat="1" ht="18.75">
      <c r="A126" s="136" t="s">
        <v>61</v>
      </c>
      <c r="B126" s="137"/>
      <c r="C126" s="137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29"/>
      <c r="O126" s="29"/>
      <c r="P126" s="123"/>
      <c r="Q126" s="64"/>
      <c r="R126" s="64"/>
      <c r="S126" s="123"/>
      <c r="T126" s="123"/>
      <c r="U126" s="123"/>
      <c r="V126" s="153"/>
    </row>
    <row r="127" spans="1:22" s="51" customFormat="1" ht="15.75">
      <c r="A127" s="41" t="s">
        <v>115</v>
      </c>
      <c r="B127" s="22" t="s">
        <v>116</v>
      </c>
      <c r="C127" s="32" t="s">
        <v>1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18"/>
      <c r="O127" s="65"/>
      <c r="P127" s="110">
        <v>62</v>
      </c>
      <c r="Q127" s="21"/>
      <c r="R127" s="9">
        <f aca="true" t="shared" si="69" ref="R127:R136">SUM(P127+Q127)</f>
        <v>62</v>
      </c>
      <c r="S127" s="111">
        <f aca="true" t="shared" si="70" ref="S127:S133">T127-P127</f>
        <v>0</v>
      </c>
      <c r="T127" s="111">
        <v>62</v>
      </c>
      <c r="U127" s="110">
        <v>0</v>
      </c>
      <c r="V127" s="122">
        <f t="shared" si="54"/>
        <v>0</v>
      </c>
    </row>
    <row r="128" spans="1:22" s="51" customFormat="1" ht="15.75">
      <c r="A128" s="41" t="s">
        <v>115</v>
      </c>
      <c r="B128" s="22" t="s">
        <v>117</v>
      </c>
      <c r="C128" s="32" t="s">
        <v>3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18"/>
      <c r="O128" s="65"/>
      <c r="P128" s="110">
        <v>18.9</v>
      </c>
      <c r="Q128" s="21"/>
      <c r="R128" s="9">
        <f t="shared" si="69"/>
        <v>18.9</v>
      </c>
      <c r="S128" s="111">
        <f t="shared" si="70"/>
        <v>0</v>
      </c>
      <c r="T128" s="111">
        <v>18.9</v>
      </c>
      <c r="U128" s="110">
        <v>0</v>
      </c>
      <c r="V128" s="122">
        <f t="shared" si="54"/>
        <v>0</v>
      </c>
    </row>
    <row r="129" spans="1:22" s="51" customFormat="1" ht="15.75">
      <c r="A129" s="41" t="s">
        <v>115</v>
      </c>
      <c r="B129" s="22" t="s">
        <v>55</v>
      </c>
      <c r="C129" s="56" t="s">
        <v>15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18"/>
      <c r="O129" s="65"/>
      <c r="P129" s="110">
        <v>4</v>
      </c>
      <c r="Q129" s="21"/>
      <c r="R129" s="9">
        <f t="shared" si="69"/>
        <v>4</v>
      </c>
      <c r="S129" s="111">
        <f t="shared" si="70"/>
        <v>0</v>
      </c>
      <c r="T129" s="111">
        <v>4</v>
      </c>
      <c r="U129" s="110">
        <v>0</v>
      </c>
      <c r="V129" s="122">
        <f t="shared" si="54"/>
        <v>0</v>
      </c>
    </row>
    <row r="130" spans="1:22" s="51" customFormat="1" ht="15.75">
      <c r="A130" s="41" t="s">
        <v>122</v>
      </c>
      <c r="B130" s="22" t="s">
        <v>55</v>
      </c>
      <c r="C130" s="56" t="s">
        <v>15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18"/>
      <c r="O130" s="65"/>
      <c r="P130" s="110">
        <v>104</v>
      </c>
      <c r="Q130" s="21">
        <v>0</v>
      </c>
      <c r="R130" s="9">
        <f>SUM(P130+Q130)</f>
        <v>104</v>
      </c>
      <c r="S130" s="111">
        <f t="shared" si="70"/>
        <v>0</v>
      </c>
      <c r="T130" s="111">
        <v>104</v>
      </c>
      <c r="U130" s="110">
        <v>30</v>
      </c>
      <c r="V130" s="122">
        <f t="shared" si="54"/>
        <v>28.846153846153843</v>
      </c>
    </row>
    <row r="131" spans="1:22" s="51" customFormat="1" ht="15.75">
      <c r="A131" s="41" t="s">
        <v>122</v>
      </c>
      <c r="B131" s="22" t="s">
        <v>51</v>
      </c>
      <c r="C131" s="56" t="s">
        <v>9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18"/>
      <c r="O131" s="65"/>
      <c r="P131" s="110">
        <v>1084</v>
      </c>
      <c r="Q131" s="21">
        <v>0</v>
      </c>
      <c r="R131" s="9">
        <v>996.5</v>
      </c>
      <c r="S131" s="111">
        <f t="shared" si="70"/>
        <v>0</v>
      </c>
      <c r="T131" s="111">
        <v>1084</v>
      </c>
      <c r="U131" s="110">
        <v>170</v>
      </c>
      <c r="V131" s="122">
        <f t="shared" si="54"/>
        <v>15.682656826568268</v>
      </c>
    </row>
    <row r="132" spans="1:22" s="51" customFormat="1" ht="15.75">
      <c r="A132" s="41" t="s">
        <v>122</v>
      </c>
      <c r="B132" s="22" t="s">
        <v>50</v>
      </c>
      <c r="C132" s="32" t="s">
        <v>14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18"/>
      <c r="O132" s="65"/>
      <c r="P132" s="110">
        <v>0</v>
      </c>
      <c r="Q132" s="21">
        <v>0</v>
      </c>
      <c r="R132" s="9">
        <f t="shared" si="69"/>
        <v>0</v>
      </c>
      <c r="S132" s="111">
        <f t="shared" si="70"/>
        <v>0</v>
      </c>
      <c r="T132" s="111">
        <v>0</v>
      </c>
      <c r="U132" s="110">
        <v>0</v>
      </c>
      <c r="V132" s="122">
        <v>0</v>
      </c>
    </row>
    <row r="133" spans="1:22" s="51" customFormat="1" ht="15.75">
      <c r="A133" s="41" t="s">
        <v>62</v>
      </c>
      <c r="B133" s="22" t="s">
        <v>48</v>
      </c>
      <c r="C133" s="32" t="s">
        <v>123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18"/>
      <c r="O133" s="65"/>
      <c r="P133" s="110">
        <v>0</v>
      </c>
      <c r="Q133" s="21">
        <v>0</v>
      </c>
      <c r="R133" s="109">
        <f t="shared" si="69"/>
        <v>0</v>
      </c>
      <c r="S133" s="111">
        <f t="shared" si="70"/>
        <v>0</v>
      </c>
      <c r="T133" s="111">
        <v>0</v>
      </c>
      <c r="U133" s="110">
        <v>0</v>
      </c>
      <c r="V133" s="122">
        <v>0</v>
      </c>
    </row>
    <row r="134" spans="1:22" s="51" customFormat="1" ht="15.75" hidden="1">
      <c r="A134" s="41" t="s">
        <v>62</v>
      </c>
      <c r="B134" s="22" t="s">
        <v>48</v>
      </c>
      <c r="C134" s="32" t="s">
        <v>124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18"/>
      <c r="O134" s="65"/>
      <c r="P134" s="110">
        <v>0</v>
      </c>
      <c r="Q134" s="21">
        <v>0</v>
      </c>
      <c r="R134" s="9">
        <f t="shared" si="69"/>
        <v>0</v>
      </c>
      <c r="S134" s="110">
        <v>0</v>
      </c>
      <c r="T134" s="111">
        <f>SUM(R134+S134)</f>
        <v>0</v>
      </c>
      <c r="U134" s="110">
        <v>0</v>
      </c>
      <c r="V134" s="122" t="e">
        <f t="shared" si="54"/>
        <v>#DIV/0!</v>
      </c>
    </row>
    <row r="135" spans="1:22" s="51" customFormat="1" ht="15.75" hidden="1">
      <c r="A135" s="41" t="s">
        <v>62</v>
      </c>
      <c r="B135" s="22" t="s">
        <v>121</v>
      </c>
      <c r="C135" s="32" t="s">
        <v>123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18"/>
      <c r="O135" s="65"/>
      <c r="P135" s="110">
        <v>0</v>
      </c>
      <c r="Q135" s="21">
        <v>0</v>
      </c>
      <c r="R135" s="9">
        <f t="shared" si="69"/>
        <v>0</v>
      </c>
      <c r="S135" s="110">
        <v>0</v>
      </c>
      <c r="T135" s="111">
        <f>SUM(R135+S135)</f>
        <v>0</v>
      </c>
      <c r="U135" s="110">
        <v>0</v>
      </c>
      <c r="V135" s="122" t="e">
        <f t="shared" si="54"/>
        <v>#DIV/0!</v>
      </c>
    </row>
    <row r="136" spans="1:22" s="51" customFormat="1" ht="15.75" hidden="1">
      <c r="A136" s="41" t="s">
        <v>62</v>
      </c>
      <c r="B136" s="22" t="s">
        <v>121</v>
      </c>
      <c r="C136" s="32" t="s">
        <v>124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18"/>
      <c r="O136" s="65"/>
      <c r="P136" s="110">
        <v>0</v>
      </c>
      <c r="Q136" s="21">
        <v>0</v>
      </c>
      <c r="R136" s="9">
        <f t="shared" si="69"/>
        <v>0</v>
      </c>
      <c r="S136" s="110">
        <v>0</v>
      </c>
      <c r="T136" s="111">
        <f>SUM(R136+S136)</f>
        <v>0</v>
      </c>
      <c r="U136" s="110">
        <v>0</v>
      </c>
      <c r="V136" s="122" t="e">
        <f t="shared" si="54"/>
        <v>#DIV/0!</v>
      </c>
    </row>
    <row r="137" spans="1:22" s="52" customFormat="1" ht="18.75">
      <c r="A137" s="141" t="s">
        <v>63</v>
      </c>
      <c r="B137" s="142"/>
      <c r="C137" s="142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26">
        <f>SUM(N127:N133)</f>
        <v>0</v>
      </c>
      <c r="O137" s="26"/>
      <c r="P137" s="115">
        <f aca="true" t="shared" si="71" ref="P137:U137">SUM(P127:P136)</f>
        <v>1272.9</v>
      </c>
      <c r="Q137" s="26">
        <f t="shared" si="71"/>
        <v>0</v>
      </c>
      <c r="R137" s="26">
        <f t="shared" si="71"/>
        <v>1185.4</v>
      </c>
      <c r="S137" s="115">
        <f t="shared" si="71"/>
        <v>0</v>
      </c>
      <c r="T137" s="115">
        <f t="shared" si="71"/>
        <v>1272.9</v>
      </c>
      <c r="U137" s="115">
        <f t="shared" si="71"/>
        <v>200</v>
      </c>
      <c r="V137" s="152">
        <f t="shared" si="54"/>
        <v>15.7121533506167</v>
      </c>
    </row>
    <row r="138" spans="1:22" ht="19.5" customHeight="1">
      <c r="A138" s="33" t="s">
        <v>31</v>
      </c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68"/>
      <c r="P138" s="124"/>
      <c r="Q138" s="4"/>
      <c r="R138" s="4"/>
      <c r="S138" s="124"/>
      <c r="T138" s="124"/>
      <c r="U138" s="124"/>
      <c r="V138" s="153"/>
    </row>
    <row r="139" spans="1:22" s="53" customFormat="1" ht="16.5" customHeight="1">
      <c r="A139" s="37"/>
      <c r="B139" s="54"/>
      <c r="C139" s="20" t="s">
        <v>87</v>
      </c>
      <c r="D139" s="20">
        <f>SUM(D140:D144)</f>
        <v>163</v>
      </c>
      <c r="E139" s="20">
        <f aca="true" t="shared" si="72" ref="E139:M139">SUM(E140:E144)</f>
        <v>0</v>
      </c>
      <c r="F139" s="20">
        <f t="shared" si="72"/>
        <v>145</v>
      </c>
      <c r="G139" s="20">
        <f t="shared" si="72"/>
        <v>0</v>
      </c>
      <c r="H139" s="20">
        <f t="shared" si="72"/>
        <v>0</v>
      </c>
      <c r="I139" s="20">
        <f t="shared" si="72"/>
        <v>0</v>
      </c>
      <c r="J139" s="20">
        <f t="shared" si="72"/>
        <v>145</v>
      </c>
      <c r="K139" s="20">
        <f t="shared" si="72"/>
        <v>0</v>
      </c>
      <c r="L139" s="20">
        <f t="shared" si="72"/>
        <v>0</v>
      </c>
      <c r="M139" s="20">
        <f t="shared" si="72"/>
        <v>0</v>
      </c>
      <c r="N139" s="20">
        <f>SUM(N140:N144)</f>
        <v>554</v>
      </c>
      <c r="O139" s="11" t="e">
        <f>SUM(O140:O144)</f>
        <v>#DIV/0!</v>
      </c>
      <c r="P139" s="121">
        <f>SUM(P140:P144)</f>
        <v>0</v>
      </c>
      <c r="Q139" s="20">
        <f>SUM(Q140:Q144)</f>
        <v>0</v>
      </c>
      <c r="R139" s="20">
        <f>SUM(R140:R144)</f>
        <v>0</v>
      </c>
      <c r="S139" s="121">
        <f>S142+S143+S144</f>
        <v>0</v>
      </c>
      <c r="T139" s="121">
        <f>SUM(T140:T144)</f>
        <v>0</v>
      </c>
      <c r="U139" s="121">
        <f>SUM(U140:U144)</f>
        <v>0</v>
      </c>
      <c r="V139" s="155">
        <v>0</v>
      </c>
    </row>
    <row r="140" spans="1:22" s="53" customFormat="1" ht="16.5" customHeight="1" hidden="1">
      <c r="A140" s="37" t="s">
        <v>86</v>
      </c>
      <c r="B140" s="54" t="s">
        <v>53</v>
      </c>
      <c r="C140" s="21" t="s">
        <v>88</v>
      </c>
      <c r="D140" s="21">
        <v>163</v>
      </c>
      <c r="E140" s="21">
        <v>0</v>
      </c>
      <c r="F140" s="18">
        <f aca="true" t="shared" si="73" ref="F140:F178">SUM(G140:L140)</f>
        <v>145</v>
      </c>
      <c r="G140" s="21"/>
      <c r="H140" s="21"/>
      <c r="I140" s="21"/>
      <c r="J140" s="21">
        <v>145</v>
      </c>
      <c r="K140" s="21"/>
      <c r="L140" s="21"/>
      <c r="M140" s="21"/>
      <c r="N140" s="21"/>
      <c r="O140" s="65" t="e">
        <f>SUM(P140:V140)</f>
        <v>#DIV/0!</v>
      </c>
      <c r="P140" s="125"/>
      <c r="Q140" s="62"/>
      <c r="R140" s="62"/>
      <c r="S140" s="125"/>
      <c r="T140" s="125"/>
      <c r="U140" s="125"/>
      <c r="V140" s="122" t="e">
        <f t="shared" si="54"/>
        <v>#DIV/0!</v>
      </c>
    </row>
    <row r="141" spans="1:22" s="53" customFormat="1" ht="13.5" customHeight="1" hidden="1">
      <c r="A141" s="37" t="s">
        <v>86</v>
      </c>
      <c r="B141" s="54" t="s">
        <v>51</v>
      </c>
      <c r="C141" s="21" t="s">
        <v>127</v>
      </c>
      <c r="D141" s="21"/>
      <c r="E141" s="21"/>
      <c r="F141" s="18">
        <f t="shared" si="73"/>
        <v>0</v>
      </c>
      <c r="G141" s="21"/>
      <c r="H141" s="21"/>
      <c r="I141" s="21"/>
      <c r="J141" s="21"/>
      <c r="K141" s="21"/>
      <c r="L141" s="21"/>
      <c r="M141" s="21"/>
      <c r="N141" s="21">
        <v>554</v>
      </c>
      <c r="O141" s="65" t="e">
        <f>SUM(P141:V141)</f>
        <v>#DIV/0!</v>
      </c>
      <c r="P141" s="110">
        <v>0</v>
      </c>
      <c r="Q141" s="21">
        <v>0</v>
      </c>
      <c r="R141" s="9">
        <f>SUM(P141+Q141)</f>
        <v>0</v>
      </c>
      <c r="S141" s="110">
        <v>0</v>
      </c>
      <c r="T141" s="111">
        <f>SUM(R141+S141)</f>
        <v>0</v>
      </c>
      <c r="U141" s="125"/>
      <c r="V141" s="122" t="e">
        <f t="shared" si="54"/>
        <v>#DIV/0!</v>
      </c>
    </row>
    <row r="142" spans="1:22" s="53" customFormat="1" ht="16.5" customHeight="1">
      <c r="A142" s="37" t="s">
        <v>86</v>
      </c>
      <c r="B142" s="54" t="s">
        <v>51</v>
      </c>
      <c r="C142" s="21" t="s">
        <v>9</v>
      </c>
      <c r="D142" s="21"/>
      <c r="E142" s="21"/>
      <c r="F142" s="18">
        <f t="shared" si="73"/>
        <v>0</v>
      </c>
      <c r="G142" s="21"/>
      <c r="H142" s="21"/>
      <c r="I142" s="21"/>
      <c r="J142" s="21"/>
      <c r="K142" s="21"/>
      <c r="L142" s="21"/>
      <c r="M142" s="21"/>
      <c r="N142" s="21"/>
      <c r="O142" s="65">
        <f>SUM(P142:V142)</f>
        <v>0</v>
      </c>
      <c r="P142" s="110">
        <v>0</v>
      </c>
      <c r="Q142" s="21">
        <v>0</v>
      </c>
      <c r="R142" s="9">
        <f>SUM(P142+Q142)</f>
        <v>0</v>
      </c>
      <c r="S142" s="111">
        <f>T142-P142</f>
        <v>0</v>
      </c>
      <c r="T142" s="111">
        <v>0</v>
      </c>
      <c r="U142" s="125"/>
      <c r="V142" s="122">
        <v>0</v>
      </c>
    </row>
    <row r="143" spans="1:22" s="53" customFormat="1" ht="16.5" customHeight="1">
      <c r="A143" s="37" t="s">
        <v>86</v>
      </c>
      <c r="B143" s="54" t="s">
        <v>51</v>
      </c>
      <c r="C143" s="21" t="s">
        <v>90</v>
      </c>
      <c r="D143" s="21"/>
      <c r="E143" s="21"/>
      <c r="F143" s="18">
        <f t="shared" si="73"/>
        <v>0</v>
      </c>
      <c r="G143" s="21"/>
      <c r="H143" s="21"/>
      <c r="I143" s="21"/>
      <c r="J143" s="21"/>
      <c r="K143" s="21"/>
      <c r="L143" s="21"/>
      <c r="M143" s="21"/>
      <c r="N143" s="21"/>
      <c r="O143" s="65">
        <f>SUM(P143:V143)</f>
        <v>0</v>
      </c>
      <c r="P143" s="110"/>
      <c r="Q143" s="21"/>
      <c r="R143" s="62"/>
      <c r="S143" s="110"/>
      <c r="T143" s="125"/>
      <c r="U143" s="125"/>
      <c r="V143" s="122">
        <v>0</v>
      </c>
    </row>
    <row r="144" spans="1:22" s="53" customFormat="1" ht="16.5" customHeight="1">
      <c r="A144" s="37" t="s">
        <v>86</v>
      </c>
      <c r="B144" s="54" t="s">
        <v>48</v>
      </c>
      <c r="C144" s="21" t="s">
        <v>89</v>
      </c>
      <c r="D144" s="21"/>
      <c r="E144" s="21"/>
      <c r="F144" s="18">
        <f t="shared" si="73"/>
        <v>0</v>
      </c>
      <c r="G144" s="21"/>
      <c r="H144" s="21"/>
      <c r="I144" s="21"/>
      <c r="J144" s="21"/>
      <c r="K144" s="21"/>
      <c r="L144" s="21"/>
      <c r="M144" s="21"/>
      <c r="N144" s="21"/>
      <c r="O144" s="65">
        <f>SUM(P144:V144)</f>
        <v>0</v>
      </c>
      <c r="P144" s="110"/>
      <c r="Q144" s="21"/>
      <c r="R144" s="62"/>
      <c r="S144" s="110"/>
      <c r="T144" s="125"/>
      <c r="U144" s="125"/>
      <c r="V144" s="122">
        <v>0</v>
      </c>
    </row>
    <row r="145" spans="1:22" s="53" customFormat="1" ht="16.5" customHeight="1">
      <c r="A145" s="37"/>
      <c r="B145" s="54"/>
      <c r="C145" s="20" t="s">
        <v>91</v>
      </c>
      <c r="D145" s="20">
        <f aca="true" t="shared" si="74" ref="D145:V145">SUM(D146:D155)</f>
        <v>930</v>
      </c>
      <c r="E145" s="20">
        <f t="shared" si="74"/>
        <v>920</v>
      </c>
      <c r="F145" s="20">
        <f t="shared" si="74"/>
        <v>929</v>
      </c>
      <c r="G145" s="20">
        <f t="shared" si="74"/>
        <v>4</v>
      </c>
      <c r="H145" s="20">
        <f t="shared" si="74"/>
        <v>0</v>
      </c>
      <c r="I145" s="20">
        <f t="shared" si="74"/>
        <v>0</v>
      </c>
      <c r="J145" s="20">
        <f t="shared" si="74"/>
        <v>0</v>
      </c>
      <c r="K145" s="20">
        <f t="shared" si="74"/>
        <v>0</v>
      </c>
      <c r="L145" s="20">
        <f t="shared" si="74"/>
        <v>925</v>
      </c>
      <c r="M145" s="20">
        <f t="shared" si="74"/>
        <v>0</v>
      </c>
      <c r="N145" s="20">
        <f t="shared" si="74"/>
        <v>1220</v>
      </c>
      <c r="O145" s="11" t="e">
        <f t="shared" si="74"/>
        <v>#DIV/0!</v>
      </c>
      <c r="P145" s="121">
        <f t="shared" si="74"/>
        <v>300</v>
      </c>
      <c r="Q145" s="20">
        <f>SUM(Q146:Q155)</f>
        <v>0</v>
      </c>
      <c r="R145" s="20">
        <f>SUM(R146:R155)</f>
        <v>300</v>
      </c>
      <c r="S145" s="121">
        <f>S146+S147+S148+S150</f>
        <v>0</v>
      </c>
      <c r="T145" s="121">
        <f>SUM(T146:T155)</f>
        <v>300</v>
      </c>
      <c r="U145" s="121">
        <f t="shared" si="74"/>
        <v>0</v>
      </c>
      <c r="V145" s="155">
        <v>0</v>
      </c>
    </row>
    <row r="146" spans="1:22" s="53" customFormat="1" ht="16.5" customHeight="1">
      <c r="A146" s="37" t="s">
        <v>52</v>
      </c>
      <c r="B146" s="54" t="s">
        <v>51</v>
      </c>
      <c r="C146" s="21" t="s">
        <v>9</v>
      </c>
      <c r="D146" s="21"/>
      <c r="E146" s="21"/>
      <c r="F146" s="18">
        <f t="shared" si="73"/>
        <v>0</v>
      </c>
      <c r="G146" s="21"/>
      <c r="H146" s="21"/>
      <c r="I146" s="21"/>
      <c r="J146" s="21"/>
      <c r="K146" s="21"/>
      <c r="L146" s="21"/>
      <c r="M146" s="21"/>
      <c r="N146" s="21"/>
      <c r="O146" s="65">
        <f aca="true" t="shared" si="75" ref="O146:O155">SUM(P146:V146)</f>
        <v>900</v>
      </c>
      <c r="P146" s="110">
        <v>300</v>
      </c>
      <c r="Q146" s="21">
        <v>0</v>
      </c>
      <c r="R146" s="9">
        <f>SUM(P146+Q146)</f>
        <v>300</v>
      </c>
      <c r="S146" s="111">
        <f>T146-P146</f>
        <v>0</v>
      </c>
      <c r="T146" s="111">
        <v>300</v>
      </c>
      <c r="U146" s="125"/>
      <c r="V146" s="122">
        <v>0</v>
      </c>
    </row>
    <row r="147" spans="1:22" s="53" customFormat="1" ht="16.5" customHeight="1">
      <c r="A147" s="37" t="s">
        <v>52</v>
      </c>
      <c r="B147" s="54" t="s">
        <v>48</v>
      </c>
      <c r="C147" s="55" t="s">
        <v>10</v>
      </c>
      <c r="D147" s="21"/>
      <c r="E147" s="21"/>
      <c r="F147" s="18">
        <f>SUM(G147:L147)</f>
        <v>0</v>
      </c>
      <c r="G147" s="21"/>
      <c r="H147" s="21"/>
      <c r="I147" s="21"/>
      <c r="J147" s="21"/>
      <c r="K147" s="21"/>
      <c r="L147" s="21"/>
      <c r="M147" s="21"/>
      <c r="N147" s="21"/>
      <c r="O147" s="65">
        <f t="shared" si="75"/>
        <v>0</v>
      </c>
      <c r="P147" s="110">
        <v>0</v>
      </c>
      <c r="Q147" s="110">
        <v>0</v>
      </c>
      <c r="R147" s="111">
        <v>0</v>
      </c>
      <c r="S147" s="111">
        <f>T147-P147</f>
        <v>0</v>
      </c>
      <c r="T147" s="111">
        <v>0</v>
      </c>
      <c r="U147" s="110">
        <v>0</v>
      </c>
      <c r="V147" s="122">
        <v>0</v>
      </c>
    </row>
    <row r="148" spans="1:22" s="53" customFormat="1" ht="16.5" customHeight="1">
      <c r="A148" s="37" t="s">
        <v>52</v>
      </c>
      <c r="B148" s="54" t="s">
        <v>50</v>
      </c>
      <c r="C148" s="55" t="s">
        <v>14</v>
      </c>
      <c r="D148" s="21"/>
      <c r="E148" s="21"/>
      <c r="F148" s="18">
        <f>SUM(G148:L148)</f>
        <v>0</v>
      </c>
      <c r="G148" s="21"/>
      <c r="H148" s="21"/>
      <c r="I148" s="21"/>
      <c r="J148" s="21"/>
      <c r="K148" s="21"/>
      <c r="L148" s="21"/>
      <c r="M148" s="21"/>
      <c r="N148" s="21"/>
      <c r="O148" s="65">
        <f t="shared" si="75"/>
        <v>0</v>
      </c>
      <c r="P148" s="110">
        <v>0</v>
      </c>
      <c r="Q148" s="110">
        <v>0</v>
      </c>
      <c r="R148" s="111">
        <f>SUM(P148+Q148)</f>
        <v>0</v>
      </c>
      <c r="S148" s="111">
        <f>T148-P148</f>
        <v>0</v>
      </c>
      <c r="T148" s="111">
        <v>0</v>
      </c>
      <c r="U148" s="125"/>
      <c r="V148" s="122">
        <v>0</v>
      </c>
    </row>
    <row r="149" spans="1:22" s="53" customFormat="1" ht="16.5" customHeight="1" hidden="1">
      <c r="A149" s="37" t="s">
        <v>52</v>
      </c>
      <c r="B149" s="54" t="s">
        <v>50</v>
      </c>
      <c r="C149" s="55" t="s">
        <v>136</v>
      </c>
      <c r="D149" s="21"/>
      <c r="E149" s="21"/>
      <c r="F149" s="18">
        <f>SUM(G149:L149)</f>
        <v>0</v>
      </c>
      <c r="G149" s="21"/>
      <c r="H149" s="21"/>
      <c r="I149" s="21"/>
      <c r="J149" s="21"/>
      <c r="K149" s="21"/>
      <c r="L149" s="21"/>
      <c r="M149" s="21"/>
      <c r="N149" s="21"/>
      <c r="O149" s="65" t="e">
        <f t="shared" si="75"/>
        <v>#DIV/0!</v>
      </c>
      <c r="P149" s="110">
        <v>0</v>
      </c>
      <c r="Q149" s="21">
        <v>0</v>
      </c>
      <c r="R149" s="9">
        <f>SUM(P149+Q149)</f>
        <v>0</v>
      </c>
      <c r="S149" s="110">
        <v>0</v>
      </c>
      <c r="T149" s="111">
        <f>SUM(R149+S149)</f>
        <v>0</v>
      </c>
      <c r="U149" s="125"/>
      <c r="V149" s="122" t="e">
        <f t="shared" si="54"/>
        <v>#DIV/0!</v>
      </c>
    </row>
    <row r="150" spans="1:22" s="53" customFormat="1" ht="32.25" customHeight="1">
      <c r="A150" s="37" t="s">
        <v>52</v>
      </c>
      <c r="B150" s="54" t="s">
        <v>48</v>
      </c>
      <c r="C150" s="55" t="s">
        <v>141</v>
      </c>
      <c r="D150" s="21"/>
      <c r="E150" s="21"/>
      <c r="F150" s="18">
        <f t="shared" si="73"/>
        <v>0</v>
      </c>
      <c r="G150" s="21"/>
      <c r="H150" s="21"/>
      <c r="I150" s="21"/>
      <c r="J150" s="21"/>
      <c r="K150" s="21"/>
      <c r="L150" s="21"/>
      <c r="M150" s="21"/>
      <c r="N150" s="21"/>
      <c r="O150" s="65">
        <f t="shared" si="75"/>
        <v>0</v>
      </c>
      <c r="P150" s="110">
        <v>0</v>
      </c>
      <c r="Q150" s="21">
        <v>0</v>
      </c>
      <c r="R150" s="9">
        <v>0</v>
      </c>
      <c r="S150" s="111">
        <f>T150-P150</f>
        <v>0</v>
      </c>
      <c r="T150" s="111">
        <v>0</v>
      </c>
      <c r="U150" s="110">
        <v>0</v>
      </c>
      <c r="V150" s="122">
        <v>0</v>
      </c>
    </row>
    <row r="151" spans="1:22" s="53" customFormat="1" ht="16.5" customHeight="1" hidden="1">
      <c r="A151" s="37" t="s">
        <v>52</v>
      </c>
      <c r="B151" s="54" t="s">
        <v>51</v>
      </c>
      <c r="C151" s="55" t="s">
        <v>130</v>
      </c>
      <c r="D151" s="21"/>
      <c r="E151" s="21"/>
      <c r="F151" s="18"/>
      <c r="G151" s="21"/>
      <c r="H151" s="21"/>
      <c r="I151" s="21"/>
      <c r="J151" s="21"/>
      <c r="K151" s="21"/>
      <c r="L151" s="21"/>
      <c r="M151" s="21"/>
      <c r="N151" s="21"/>
      <c r="O151" s="65" t="e">
        <f t="shared" si="75"/>
        <v>#DIV/0!</v>
      </c>
      <c r="P151" s="110">
        <v>0</v>
      </c>
      <c r="Q151" s="21">
        <v>0</v>
      </c>
      <c r="R151" s="9">
        <v>0</v>
      </c>
      <c r="S151" s="110">
        <v>0</v>
      </c>
      <c r="T151" s="111">
        <v>0</v>
      </c>
      <c r="U151" s="125"/>
      <c r="V151" s="122" t="e">
        <f t="shared" si="54"/>
        <v>#DIV/0!</v>
      </c>
    </row>
    <row r="152" spans="1:22" s="53" customFormat="1" ht="15.75" customHeight="1" hidden="1">
      <c r="A152" s="37" t="s">
        <v>52</v>
      </c>
      <c r="B152" s="54" t="s">
        <v>121</v>
      </c>
      <c r="C152" s="55" t="s">
        <v>130</v>
      </c>
      <c r="D152" s="55"/>
      <c r="E152" s="55"/>
      <c r="F152" s="18">
        <f t="shared" si="73"/>
        <v>0</v>
      </c>
      <c r="G152" s="55"/>
      <c r="H152" s="55"/>
      <c r="I152" s="55"/>
      <c r="J152" s="55"/>
      <c r="K152" s="55"/>
      <c r="L152" s="55"/>
      <c r="M152" s="55"/>
      <c r="N152" s="21">
        <v>1200</v>
      </c>
      <c r="O152" s="65" t="e">
        <f t="shared" si="75"/>
        <v>#DIV/0!</v>
      </c>
      <c r="P152" s="110">
        <v>0</v>
      </c>
      <c r="Q152" s="21">
        <v>0</v>
      </c>
      <c r="R152" s="9">
        <f>SUM(P152+Q152)</f>
        <v>0</v>
      </c>
      <c r="S152" s="110">
        <v>0</v>
      </c>
      <c r="T152" s="111">
        <f>SUM(R152+S152)</f>
        <v>0</v>
      </c>
      <c r="U152" s="110">
        <v>0</v>
      </c>
      <c r="V152" s="122" t="e">
        <f t="shared" si="54"/>
        <v>#DIV/0!</v>
      </c>
    </row>
    <row r="153" spans="1:22" s="53" customFormat="1" ht="15" customHeight="1" hidden="1">
      <c r="A153" s="37" t="s">
        <v>52</v>
      </c>
      <c r="B153" s="54" t="s">
        <v>51</v>
      </c>
      <c r="C153" s="55" t="s">
        <v>118</v>
      </c>
      <c r="D153" s="55">
        <v>460</v>
      </c>
      <c r="E153" s="55">
        <v>460</v>
      </c>
      <c r="F153" s="18">
        <f>SUM(G153:L153)</f>
        <v>460</v>
      </c>
      <c r="G153" s="55">
        <v>2</v>
      </c>
      <c r="H153" s="55"/>
      <c r="I153" s="55"/>
      <c r="J153" s="55"/>
      <c r="K153" s="55"/>
      <c r="L153" s="55">
        <v>458</v>
      </c>
      <c r="M153" s="55"/>
      <c r="N153" s="21">
        <v>10</v>
      </c>
      <c r="O153" s="65" t="e">
        <f t="shared" si="75"/>
        <v>#DIV/0!</v>
      </c>
      <c r="P153" s="110">
        <v>0</v>
      </c>
      <c r="Q153" s="21"/>
      <c r="R153" s="9">
        <f>SUM(P153+Q153)</f>
        <v>0</v>
      </c>
      <c r="S153" s="110"/>
      <c r="T153" s="111">
        <f>SUM(R153+S153)</f>
        <v>0</v>
      </c>
      <c r="U153" s="110">
        <v>0</v>
      </c>
      <c r="V153" s="122" t="e">
        <f t="shared" si="54"/>
        <v>#DIV/0!</v>
      </c>
    </row>
    <row r="154" spans="1:22" s="53" customFormat="1" ht="14.25" customHeight="1" hidden="1">
      <c r="A154" s="37" t="s">
        <v>52</v>
      </c>
      <c r="B154" s="54" t="s">
        <v>55</v>
      </c>
      <c r="C154" s="55" t="s">
        <v>118</v>
      </c>
      <c r="D154" s="55">
        <v>460</v>
      </c>
      <c r="E154" s="55">
        <v>460</v>
      </c>
      <c r="F154" s="18">
        <f t="shared" si="73"/>
        <v>460</v>
      </c>
      <c r="G154" s="55">
        <v>2</v>
      </c>
      <c r="H154" s="55"/>
      <c r="I154" s="55"/>
      <c r="J154" s="55"/>
      <c r="K154" s="55"/>
      <c r="L154" s="55">
        <v>458</v>
      </c>
      <c r="M154" s="55"/>
      <c r="N154" s="21">
        <v>10</v>
      </c>
      <c r="O154" s="65" t="e">
        <f t="shared" si="75"/>
        <v>#DIV/0!</v>
      </c>
      <c r="P154" s="110">
        <v>0</v>
      </c>
      <c r="Q154" s="21"/>
      <c r="R154" s="9">
        <f>SUM(P154+Q154)</f>
        <v>0</v>
      </c>
      <c r="S154" s="110"/>
      <c r="T154" s="111">
        <f>SUM(R154+S154)</f>
        <v>0</v>
      </c>
      <c r="U154" s="110">
        <v>0</v>
      </c>
      <c r="V154" s="122" t="e">
        <f t="shared" si="54"/>
        <v>#DIV/0!</v>
      </c>
    </row>
    <row r="155" spans="1:22" s="53" customFormat="1" ht="16.5" customHeight="1" hidden="1">
      <c r="A155" s="37" t="s">
        <v>52</v>
      </c>
      <c r="B155" s="54" t="s">
        <v>53</v>
      </c>
      <c r="C155" s="55" t="s">
        <v>133</v>
      </c>
      <c r="D155" s="21">
        <v>10</v>
      </c>
      <c r="E155" s="21">
        <v>0</v>
      </c>
      <c r="F155" s="18">
        <f t="shared" si="73"/>
        <v>9</v>
      </c>
      <c r="G155" s="21"/>
      <c r="H155" s="21"/>
      <c r="I155" s="21"/>
      <c r="J155" s="21"/>
      <c r="K155" s="21"/>
      <c r="L155" s="21">
        <v>9</v>
      </c>
      <c r="M155" s="21"/>
      <c r="N155" s="21"/>
      <c r="O155" s="65" t="e">
        <f t="shared" si="75"/>
        <v>#DIV/0!</v>
      </c>
      <c r="P155" s="110">
        <v>0</v>
      </c>
      <c r="Q155" s="21"/>
      <c r="R155" s="21"/>
      <c r="S155" s="110"/>
      <c r="T155" s="110"/>
      <c r="U155" s="110"/>
      <c r="V155" s="122" t="e">
        <f t="shared" si="54"/>
        <v>#DIV/0!</v>
      </c>
    </row>
    <row r="156" spans="1:22" s="53" customFormat="1" ht="16.5" customHeight="1">
      <c r="A156" s="37"/>
      <c r="B156" s="54"/>
      <c r="C156" s="20" t="s">
        <v>92</v>
      </c>
      <c r="D156" s="20">
        <f>SUM(D157:D178)</f>
        <v>356</v>
      </c>
      <c r="E156" s="20">
        <f aca="true" t="shared" si="76" ref="E156:M156">SUM(E157:E178)</f>
        <v>151</v>
      </c>
      <c r="F156" s="20">
        <f t="shared" si="76"/>
        <v>465</v>
      </c>
      <c r="G156" s="20">
        <f t="shared" si="76"/>
        <v>465</v>
      </c>
      <c r="H156" s="20">
        <f t="shared" si="76"/>
        <v>0</v>
      </c>
      <c r="I156" s="20">
        <f t="shared" si="76"/>
        <v>0</v>
      </c>
      <c r="J156" s="20">
        <f t="shared" si="76"/>
        <v>0</v>
      </c>
      <c r="K156" s="20">
        <f t="shared" si="76"/>
        <v>0</v>
      </c>
      <c r="L156" s="20">
        <f t="shared" si="76"/>
        <v>0</v>
      </c>
      <c r="M156" s="20">
        <f t="shared" si="76"/>
        <v>0</v>
      </c>
      <c r="N156" s="24">
        <f>SUM(N157:N178)</f>
        <v>1209</v>
      </c>
      <c r="O156" s="19" t="e">
        <f>SUM(O157:O178)</f>
        <v>#DIV/0!</v>
      </c>
      <c r="P156" s="117">
        <f aca="true" t="shared" si="77" ref="P156:U156">SUM(P157:P179)</f>
        <v>333.4</v>
      </c>
      <c r="Q156" s="24">
        <f t="shared" si="77"/>
        <v>0</v>
      </c>
      <c r="R156" s="24">
        <f t="shared" si="77"/>
        <v>316</v>
      </c>
      <c r="S156" s="117">
        <f>S157+S159+S174+S175+S177+S178+S179</f>
        <v>-59</v>
      </c>
      <c r="T156" s="117">
        <f t="shared" si="77"/>
        <v>274.4</v>
      </c>
      <c r="U156" s="117">
        <f t="shared" si="77"/>
        <v>99.6</v>
      </c>
      <c r="V156" s="155">
        <f t="shared" si="54"/>
        <v>36.29737609329446</v>
      </c>
    </row>
    <row r="157" spans="1:22" s="10" customFormat="1" ht="17.25" customHeight="1">
      <c r="A157" s="37" t="s">
        <v>33</v>
      </c>
      <c r="B157" s="8">
        <v>223</v>
      </c>
      <c r="C157" s="9" t="s">
        <v>56</v>
      </c>
      <c r="D157" s="9">
        <v>26</v>
      </c>
      <c r="E157" s="9">
        <v>0</v>
      </c>
      <c r="F157" s="18">
        <f t="shared" si="73"/>
        <v>0</v>
      </c>
      <c r="G157" s="9"/>
      <c r="H157" s="9"/>
      <c r="I157" s="9"/>
      <c r="J157" s="9"/>
      <c r="K157" s="9"/>
      <c r="L157" s="9"/>
      <c r="M157" s="9"/>
      <c r="N157" s="74">
        <v>288</v>
      </c>
      <c r="O157" s="65">
        <f aca="true" t="shared" si="78" ref="O157:O175">SUM(P157:V157)</f>
        <v>795.9495145631068</v>
      </c>
      <c r="P157" s="111">
        <v>236</v>
      </c>
      <c r="Q157" s="9">
        <v>0</v>
      </c>
      <c r="R157" s="9">
        <v>236</v>
      </c>
      <c r="S157" s="111">
        <f>T157-P157</f>
        <v>-30</v>
      </c>
      <c r="T157" s="111">
        <v>206</v>
      </c>
      <c r="U157" s="111">
        <v>99.6</v>
      </c>
      <c r="V157" s="122">
        <f t="shared" si="54"/>
        <v>48.349514563106794</v>
      </c>
    </row>
    <row r="158" spans="1:22" s="10" customFormat="1" ht="17.25" customHeight="1" hidden="1">
      <c r="A158" s="37" t="s">
        <v>33</v>
      </c>
      <c r="B158" s="8">
        <v>223</v>
      </c>
      <c r="C158" s="9" t="s">
        <v>131</v>
      </c>
      <c r="D158" s="9">
        <v>26</v>
      </c>
      <c r="E158" s="9">
        <v>0</v>
      </c>
      <c r="F158" s="18">
        <f>SUM(G158:L158)</f>
        <v>0</v>
      </c>
      <c r="G158" s="9"/>
      <c r="H158" s="9"/>
      <c r="I158" s="9"/>
      <c r="J158" s="9"/>
      <c r="K158" s="9"/>
      <c r="L158" s="9"/>
      <c r="M158" s="9"/>
      <c r="N158" s="74">
        <v>288</v>
      </c>
      <c r="O158" s="65" t="e">
        <f t="shared" si="78"/>
        <v>#DIV/0!</v>
      </c>
      <c r="P158" s="111">
        <v>0</v>
      </c>
      <c r="Q158" s="9">
        <v>0</v>
      </c>
      <c r="R158" s="9">
        <f>SUM(P158+Q158)</f>
        <v>0</v>
      </c>
      <c r="S158" s="111">
        <v>0</v>
      </c>
      <c r="T158" s="111">
        <f>SUM(R158+S158)</f>
        <v>0</v>
      </c>
      <c r="U158" s="111">
        <v>0</v>
      </c>
      <c r="V158" s="122" t="e">
        <f aca="true" t="shared" si="79" ref="V158:V221">U158/T158*100</f>
        <v>#DIV/0!</v>
      </c>
    </row>
    <row r="159" spans="1:22" s="10" customFormat="1" ht="17.25" customHeight="1">
      <c r="A159" s="37" t="s">
        <v>33</v>
      </c>
      <c r="B159" s="8">
        <v>225</v>
      </c>
      <c r="C159" s="9" t="s">
        <v>56</v>
      </c>
      <c r="D159" s="9">
        <v>11</v>
      </c>
      <c r="E159" s="9">
        <v>7</v>
      </c>
      <c r="F159" s="18">
        <f t="shared" si="73"/>
        <v>7</v>
      </c>
      <c r="G159" s="9">
        <v>7</v>
      </c>
      <c r="H159" s="9"/>
      <c r="I159" s="9"/>
      <c r="J159" s="9"/>
      <c r="K159" s="9"/>
      <c r="L159" s="9"/>
      <c r="M159" s="9"/>
      <c r="N159" s="75"/>
      <c r="O159" s="65">
        <f t="shared" si="78"/>
        <v>0</v>
      </c>
      <c r="P159" s="111">
        <v>0</v>
      </c>
      <c r="Q159" s="9">
        <v>0</v>
      </c>
      <c r="R159" s="9">
        <f aca="true" t="shared" si="80" ref="R159:R179">SUM(P159+Q159)</f>
        <v>0</v>
      </c>
      <c r="S159" s="111">
        <v>0</v>
      </c>
      <c r="T159" s="111">
        <f aca="true" t="shared" si="81" ref="T159:T172">SUM(R159+S159)</f>
        <v>0</v>
      </c>
      <c r="U159" s="111">
        <v>0</v>
      </c>
      <c r="V159" s="122">
        <v>0</v>
      </c>
    </row>
    <row r="160" spans="1:22" s="10" customFormat="1" ht="17.25" customHeight="1" hidden="1">
      <c r="A160" s="37" t="s">
        <v>33</v>
      </c>
      <c r="B160" s="8">
        <v>226</v>
      </c>
      <c r="C160" s="9" t="s">
        <v>56</v>
      </c>
      <c r="D160" s="9"/>
      <c r="E160" s="9"/>
      <c r="F160" s="18">
        <f t="shared" si="73"/>
        <v>0</v>
      </c>
      <c r="G160" s="9"/>
      <c r="H160" s="9"/>
      <c r="I160" s="9"/>
      <c r="J160" s="9"/>
      <c r="K160" s="9"/>
      <c r="L160" s="9"/>
      <c r="M160" s="9"/>
      <c r="N160" s="75"/>
      <c r="O160" s="65" t="e">
        <f t="shared" si="78"/>
        <v>#DIV/0!</v>
      </c>
      <c r="P160" s="111"/>
      <c r="Q160" s="9"/>
      <c r="R160" s="9">
        <f t="shared" si="80"/>
        <v>0</v>
      </c>
      <c r="S160" s="111"/>
      <c r="T160" s="111">
        <f t="shared" si="81"/>
        <v>0</v>
      </c>
      <c r="U160" s="111"/>
      <c r="V160" s="122" t="e">
        <f t="shared" si="79"/>
        <v>#DIV/0!</v>
      </c>
    </row>
    <row r="161" spans="1:22" s="10" customFormat="1" ht="17.25" customHeight="1" hidden="1">
      <c r="A161" s="37" t="s">
        <v>33</v>
      </c>
      <c r="B161" s="8">
        <v>310</v>
      </c>
      <c r="C161" s="9" t="s">
        <v>56</v>
      </c>
      <c r="D161" s="9"/>
      <c r="E161" s="9"/>
      <c r="F161" s="18">
        <f t="shared" si="73"/>
        <v>0</v>
      </c>
      <c r="G161" s="9"/>
      <c r="H161" s="9"/>
      <c r="I161" s="9"/>
      <c r="J161" s="9"/>
      <c r="K161" s="9"/>
      <c r="L161" s="9"/>
      <c r="M161" s="9"/>
      <c r="N161" s="75"/>
      <c r="O161" s="65" t="e">
        <f t="shared" si="78"/>
        <v>#DIV/0!</v>
      </c>
      <c r="P161" s="111">
        <v>0</v>
      </c>
      <c r="Q161" s="9">
        <v>0</v>
      </c>
      <c r="R161" s="9">
        <f t="shared" si="80"/>
        <v>0</v>
      </c>
      <c r="S161" s="111">
        <v>0</v>
      </c>
      <c r="T161" s="111">
        <f t="shared" si="81"/>
        <v>0</v>
      </c>
      <c r="U161" s="111"/>
      <c r="V161" s="122" t="e">
        <f t="shared" si="79"/>
        <v>#DIV/0!</v>
      </c>
    </row>
    <row r="162" spans="1:22" s="10" customFormat="1" ht="17.25" customHeight="1" hidden="1">
      <c r="A162" s="37" t="s">
        <v>33</v>
      </c>
      <c r="B162" s="8">
        <v>340</v>
      </c>
      <c r="C162" s="9" t="s">
        <v>56</v>
      </c>
      <c r="D162" s="9"/>
      <c r="E162" s="9"/>
      <c r="F162" s="18">
        <f t="shared" si="73"/>
        <v>0</v>
      </c>
      <c r="G162" s="9"/>
      <c r="H162" s="9"/>
      <c r="I162" s="9"/>
      <c r="J162" s="9"/>
      <c r="K162" s="9"/>
      <c r="L162" s="9"/>
      <c r="M162" s="9"/>
      <c r="N162" s="75"/>
      <c r="O162" s="65" t="e">
        <f t="shared" si="78"/>
        <v>#DIV/0!</v>
      </c>
      <c r="P162" s="111">
        <v>0</v>
      </c>
      <c r="Q162" s="9">
        <v>0</v>
      </c>
      <c r="R162" s="9">
        <f t="shared" si="80"/>
        <v>0</v>
      </c>
      <c r="S162" s="111">
        <v>0</v>
      </c>
      <c r="T162" s="111">
        <f t="shared" si="81"/>
        <v>0</v>
      </c>
      <c r="U162" s="111"/>
      <c r="V162" s="122" t="e">
        <f t="shared" si="79"/>
        <v>#DIV/0!</v>
      </c>
    </row>
    <row r="163" spans="1:22" s="10" customFormat="1" ht="17.25" customHeight="1" hidden="1">
      <c r="A163" s="37" t="s">
        <v>33</v>
      </c>
      <c r="B163" s="8">
        <v>222</v>
      </c>
      <c r="C163" s="9" t="s">
        <v>57</v>
      </c>
      <c r="D163" s="9"/>
      <c r="E163" s="9"/>
      <c r="F163" s="18">
        <f t="shared" si="73"/>
        <v>0</v>
      </c>
      <c r="G163" s="9"/>
      <c r="H163" s="9"/>
      <c r="I163" s="9"/>
      <c r="J163" s="9"/>
      <c r="K163" s="9"/>
      <c r="L163" s="9"/>
      <c r="M163" s="9"/>
      <c r="N163" s="75"/>
      <c r="O163" s="65" t="e">
        <f t="shared" si="78"/>
        <v>#DIV/0!</v>
      </c>
      <c r="P163" s="111">
        <v>0</v>
      </c>
      <c r="Q163" s="9"/>
      <c r="R163" s="9">
        <f t="shared" si="80"/>
        <v>0</v>
      </c>
      <c r="S163" s="111"/>
      <c r="T163" s="111">
        <f t="shared" si="81"/>
        <v>0</v>
      </c>
      <c r="U163" s="111"/>
      <c r="V163" s="122" t="e">
        <f t="shared" si="79"/>
        <v>#DIV/0!</v>
      </c>
    </row>
    <row r="164" spans="1:22" s="10" customFormat="1" ht="17.25" customHeight="1" hidden="1">
      <c r="A164" s="37" t="s">
        <v>33</v>
      </c>
      <c r="B164" s="8">
        <v>225</v>
      </c>
      <c r="C164" s="9" t="s">
        <v>57</v>
      </c>
      <c r="D164" s="9">
        <v>97</v>
      </c>
      <c r="E164" s="9">
        <v>0</v>
      </c>
      <c r="F164" s="18">
        <f t="shared" si="73"/>
        <v>300</v>
      </c>
      <c r="G164" s="9">
        <v>300</v>
      </c>
      <c r="H164" s="9"/>
      <c r="I164" s="9"/>
      <c r="J164" s="9"/>
      <c r="K164" s="9"/>
      <c r="L164" s="9"/>
      <c r="M164" s="9"/>
      <c r="N164" s="75">
        <v>441</v>
      </c>
      <c r="O164" s="65" t="e">
        <f t="shared" si="78"/>
        <v>#DIV/0!</v>
      </c>
      <c r="P164" s="111">
        <v>0</v>
      </c>
      <c r="Q164" s="9">
        <v>0</v>
      </c>
      <c r="R164" s="9">
        <f t="shared" si="80"/>
        <v>0</v>
      </c>
      <c r="S164" s="111">
        <v>0</v>
      </c>
      <c r="T164" s="111">
        <f t="shared" si="81"/>
        <v>0</v>
      </c>
      <c r="U164" s="111"/>
      <c r="V164" s="122" t="e">
        <f t="shared" si="79"/>
        <v>#DIV/0!</v>
      </c>
    </row>
    <row r="165" spans="1:22" s="10" customFormat="1" ht="17.25" customHeight="1" hidden="1">
      <c r="A165" s="37" t="s">
        <v>33</v>
      </c>
      <c r="B165" s="8">
        <v>226</v>
      </c>
      <c r="C165" s="9" t="s">
        <v>57</v>
      </c>
      <c r="D165" s="9"/>
      <c r="E165" s="9"/>
      <c r="F165" s="18">
        <f t="shared" si="73"/>
        <v>0</v>
      </c>
      <c r="G165" s="9"/>
      <c r="H165" s="9"/>
      <c r="I165" s="9"/>
      <c r="J165" s="9"/>
      <c r="K165" s="9"/>
      <c r="L165" s="9"/>
      <c r="M165" s="9"/>
      <c r="N165" s="75"/>
      <c r="O165" s="65" t="e">
        <f t="shared" si="78"/>
        <v>#DIV/0!</v>
      </c>
      <c r="P165" s="111">
        <v>0</v>
      </c>
      <c r="Q165" s="9"/>
      <c r="R165" s="9">
        <f t="shared" si="80"/>
        <v>0</v>
      </c>
      <c r="S165" s="111"/>
      <c r="T165" s="111">
        <f t="shared" si="81"/>
        <v>0</v>
      </c>
      <c r="U165" s="111"/>
      <c r="V165" s="122" t="e">
        <f t="shared" si="79"/>
        <v>#DIV/0!</v>
      </c>
    </row>
    <row r="166" spans="1:22" s="10" customFormat="1" ht="17.25" customHeight="1" hidden="1">
      <c r="A166" s="37" t="s">
        <v>33</v>
      </c>
      <c r="B166" s="8">
        <v>340</v>
      </c>
      <c r="C166" s="9" t="s">
        <v>57</v>
      </c>
      <c r="D166" s="9"/>
      <c r="E166" s="9"/>
      <c r="F166" s="18">
        <f t="shared" si="73"/>
        <v>0</v>
      </c>
      <c r="G166" s="9"/>
      <c r="H166" s="9"/>
      <c r="I166" s="9"/>
      <c r="J166" s="9"/>
      <c r="K166" s="9"/>
      <c r="L166" s="9"/>
      <c r="M166" s="9"/>
      <c r="N166" s="75"/>
      <c r="O166" s="65" t="e">
        <f t="shared" si="78"/>
        <v>#DIV/0!</v>
      </c>
      <c r="P166" s="111"/>
      <c r="Q166" s="9"/>
      <c r="R166" s="9">
        <f t="shared" si="80"/>
        <v>0</v>
      </c>
      <c r="S166" s="111"/>
      <c r="T166" s="111">
        <f t="shared" si="81"/>
        <v>0</v>
      </c>
      <c r="U166" s="111"/>
      <c r="V166" s="122" t="e">
        <f t="shared" si="79"/>
        <v>#DIV/0!</v>
      </c>
    </row>
    <row r="167" spans="1:22" s="10" customFormat="1" ht="17.25" customHeight="1" hidden="1">
      <c r="A167" s="37" t="s">
        <v>33</v>
      </c>
      <c r="B167" s="8">
        <v>225</v>
      </c>
      <c r="C167" s="9" t="s">
        <v>93</v>
      </c>
      <c r="D167" s="9"/>
      <c r="E167" s="9"/>
      <c r="F167" s="18">
        <f t="shared" si="73"/>
        <v>0</v>
      </c>
      <c r="G167" s="9"/>
      <c r="H167" s="9"/>
      <c r="I167" s="9"/>
      <c r="J167" s="9"/>
      <c r="K167" s="9"/>
      <c r="L167" s="9"/>
      <c r="M167" s="9"/>
      <c r="N167" s="75"/>
      <c r="O167" s="65" t="e">
        <f t="shared" si="78"/>
        <v>#DIV/0!</v>
      </c>
      <c r="P167" s="111"/>
      <c r="Q167" s="9"/>
      <c r="R167" s="9">
        <f t="shared" si="80"/>
        <v>0</v>
      </c>
      <c r="S167" s="111"/>
      <c r="T167" s="111">
        <f t="shared" si="81"/>
        <v>0</v>
      </c>
      <c r="U167" s="111"/>
      <c r="V167" s="122" t="e">
        <f t="shared" si="79"/>
        <v>#DIV/0!</v>
      </c>
    </row>
    <row r="168" spans="1:22" s="10" customFormat="1" ht="17.25" customHeight="1" hidden="1">
      <c r="A168" s="37" t="s">
        <v>33</v>
      </c>
      <c r="B168" s="8">
        <v>340</v>
      </c>
      <c r="C168" s="9" t="s">
        <v>93</v>
      </c>
      <c r="D168" s="9"/>
      <c r="E168" s="9"/>
      <c r="F168" s="18">
        <f t="shared" si="73"/>
        <v>0</v>
      </c>
      <c r="G168" s="9"/>
      <c r="H168" s="9"/>
      <c r="I168" s="9"/>
      <c r="J168" s="9"/>
      <c r="K168" s="9"/>
      <c r="L168" s="9"/>
      <c r="M168" s="9"/>
      <c r="N168" s="75"/>
      <c r="O168" s="65" t="e">
        <f t="shared" si="78"/>
        <v>#DIV/0!</v>
      </c>
      <c r="P168" s="111">
        <v>0</v>
      </c>
      <c r="Q168" s="9"/>
      <c r="R168" s="9">
        <f t="shared" si="80"/>
        <v>0</v>
      </c>
      <c r="S168" s="111"/>
      <c r="T168" s="111">
        <f t="shared" si="81"/>
        <v>0</v>
      </c>
      <c r="U168" s="111"/>
      <c r="V168" s="122" t="e">
        <f t="shared" si="79"/>
        <v>#DIV/0!</v>
      </c>
    </row>
    <row r="169" spans="1:22" s="10" customFormat="1" ht="17.25" customHeight="1" hidden="1">
      <c r="A169" s="37" t="s">
        <v>33</v>
      </c>
      <c r="B169" s="8">
        <v>225</v>
      </c>
      <c r="C169" s="9" t="s">
        <v>58</v>
      </c>
      <c r="D169" s="9"/>
      <c r="E169" s="9"/>
      <c r="F169" s="18">
        <f t="shared" si="73"/>
        <v>0</v>
      </c>
      <c r="G169" s="9"/>
      <c r="H169" s="9"/>
      <c r="I169" s="9"/>
      <c r="J169" s="9"/>
      <c r="K169" s="9"/>
      <c r="L169" s="9"/>
      <c r="M169" s="9"/>
      <c r="N169" s="75">
        <v>0</v>
      </c>
      <c r="O169" s="65" t="e">
        <f t="shared" si="78"/>
        <v>#DIV/0!</v>
      </c>
      <c r="P169" s="111">
        <v>0</v>
      </c>
      <c r="Q169" s="9">
        <v>0</v>
      </c>
      <c r="R169" s="9">
        <f t="shared" si="80"/>
        <v>0</v>
      </c>
      <c r="S169" s="111">
        <v>0</v>
      </c>
      <c r="T169" s="111">
        <f t="shared" si="81"/>
        <v>0</v>
      </c>
      <c r="U169" s="111">
        <v>0</v>
      </c>
      <c r="V169" s="122" t="e">
        <f t="shared" si="79"/>
        <v>#DIV/0!</v>
      </c>
    </row>
    <row r="170" spans="1:22" s="10" customFormat="1" ht="17.25" customHeight="1" hidden="1">
      <c r="A170" s="37" t="s">
        <v>33</v>
      </c>
      <c r="B170" s="8">
        <v>226</v>
      </c>
      <c r="C170" s="9" t="s">
        <v>58</v>
      </c>
      <c r="D170" s="9"/>
      <c r="E170" s="9"/>
      <c r="F170" s="18">
        <f t="shared" si="73"/>
        <v>0</v>
      </c>
      <c r="G170" s="9"/>
      <c r="H170" s="9"/>
      <c r="I170" s="9"/>
      <c r="J170" s="9"/>
      <c r="K170" s="9"/>
      <c r="L170" s="9"/>
      <c r="M170" s="9"/>
      <c r="N170" s="75">
        <v>0</v>
      </c>
      <c r="O170" s="65" t="e">
        <f t="shared" si="78"/>
        <v>#DIV/0!</v>
      </c>
      <c r="P170" s="111"/>
      <c r="Q170" s="9">
        <v>0</v>
      </c>
      <c r="R170" s="9">
        <f t="shared" si="80"/>
        <v>0</v>
      </c>
      <c r="S170" s="111">
        <v>0</v>
      </c>
      <c r="T170" s="111">
        <f t="shared" si="81"/>
        <v>0</v>
      </c>
      <c r="U170" s="111"/>
      <c r="V170" s="122" t="e">
        <f t="shared" si="79"/>
        <v>#DIV/0!</v>
      </c>
    </row>
    <row r="171" spans="1:22" s="10" customFormat="1" ht="17.25" customHeight="1" hidden="1">
      <c r="A171" s="37" t="s">
        <v>33</v>
      </c>
      <c r="B171" s="8">
        <v>340</v>
      </c>
      <c r="C171" s="9" t="s">
        <v>58</v>
      </c>
      <c r="D171" s="9">
        <v>44</v>
      </c>
      <c r="E171" s="9">
        <v>23</v>
      </c>
      <c r="F171" s="18">
        <f t="shared" si="73"/>
        <v>23</v>
      </c>
      <c r="G171" s="9">
        <v>23</v>
      </c>
      <c r="H171" s="9"/>
      <c r="I171" s="9"/>
      <c r="J171" s="9"/>
      <c r="K171" s="9"/>
      <c r="L171" s="9"/>
      <c r="M171" s="9"/>
      <c r="N171" s="75">
        <v>0</v>
      </c>
      <c r="O171" s="65" t="e">
        <f t="shared" si="78"/>
        <v>#DIV/0!</v>
      </c>
      <c r="P171" s="111"/>
      <c r="Q171" s="9"/>
      <c r="R171" s="9">
        <f t="shared" si="80"/>
        <v>0</v>
      </c>
      <c r="S171" s="111"/>
      <c r="T171" s="111">
        <f t="shared" si="81"/>
        <v>0</v>
      </c>
      <c r="U171" s="111"/>
      <c r="V171" s="122" t="e">
        <f t="shared" si="79"/>
        <v>#DIV/0!</v>
      </c>
    </row>
    <row r="172" spans="1:22" s="10" customFormat="1" ht="17.25" customHeight="1" hidden="1">
      <c r="A172" s="37" t="s">
        <v>33</v>
      </c>
      <c r="B172" s="8">
        <v>222</v>
      </c>
      <c r="C172" s="9" t="s">
        <v>54</v>
      </c>
      <c r="D172" s="9"/>
      <c r="E172" s="9"/>
      <c r="F172" s="18">
        <f t="shared" si="73"/>
        <v>0</v>
      </c>
      <c r="G172" s="9"/>
      <c r="H172" s="9"/>
      <c r="I172" s="9"/>
      <c r="J172" s="9"/>
      <c r="K172" s="9"/>
      <c r="L172" s="9"/>
      <c r="M172" s="9"/>
      <c r="N172" s="75"/>
      <c r="O172" s="65" t="e">
        <f t="shared" si="78"/>
        <v>#DIV/0!</v>
      </c>
      <c r="P172" s="111">
        <v>0</v>
      </c>
      <c r="Q172" s="9">
        <v>0</v>
      </c>
      <c r="R172" s="9">
        <f t="shared" si="80"/>
        <v>0</v>
      </c>
      <c r="S172" s="111">
        <v>0</v>
      </c>
      <c r="T172" s="111">
        <f t="shared" si="81"/>
        <v>0</v>
      </c>
      <c r="U172" s="111"/>
      <c r="V172" s="122" t="e">
        <f t="shared" si="79"/>
        <v>#DIV/0!</v>
      </c>
    </row>
    <row r="173" spans="1:22" s="10" customFormat="1" ht="17.25" customHeight="1" hidden="1">
      <c r="A173" s="37" t="s">
        <v>33</v>
      </c>
      <c r="B173" s="8">
        <v>223</v>
      </c>
      <c r="C173" s="9" t="s">
        <v>54</v>
      </c>
      <c r="D173" s="9"/>
      <c r="E173" s="9"/>
      <c r="F173" s="18">
        <f>SUM(G173:L173)</f>
        <v>0</v>
      </c>
      <c r="G173" s="9"/>
      <c r="H173" s="9"/>
      <c r="I173" s="9"/>
      <c r="J173" s="9"/>
      <c r="K173" s="9"/>
      <c r="L173" s="9"/>
      <c r="M173" s="9"/>
      <c r="N173" s="75"/>
      <c r="O173" s="65" t="e">
        <f t="shared" si="78"/>
        <v>#DIV/0!</v>
      </c>
      <c r="P173" s="111">
        <v>0</v>
      </c>
      <c r="Q173" s="9">
        <v>0</v>
      </c>
      <c r="R173" s="9">
        <f>SUM(P173+Q173)</f>
        <v>0</v>
      </c>
      <c r="S173" s="111">
        <v>0</v>
      </c>
      <c r="T173" s="111">
        <f>SUM(R173+S173)</f>
        <v>0</v>
      </c>
      <c r="U173" s="111"/>
      <c r="V173" s="122" t="e">
        <f t="shared" si="79"/>
        <v>#DIV/0!</v>
      </c>
    </row>
    <row r="174" spans="1:22" s="10" customFormat="1" ht="17.25" customHeight="1">
      <c r="A174" s="37" t="s">
        <v>33</v>
      </c>
      <c r="B174" s="8">
        <v>225</v>
      </c>
      <c r="C174" s="9" t="s">
        <v>54</v>
      </c>
      <c r="D174" s="9">
        <v>42</v>
      </c>
      <c r="E174" s="9">
        <v>42</v>
      </c>
      <c r="F174" s="18">
        <f t="shared" si="73"/>
        <v>42</v>
      </c>
      <c r="G174" s="9">
        <v>42</v>
      </c>
      <c r="H174" s="9"/>
      <c r="I174" s="9"/>
      <c r="J174" s="9"/>
      <c r="K174" s="9"/>
      <c r="L174" s="9"/>
      <c r="M174" s="9"/>
      <c r="N174" s="75">
        <v>192</v>
      </c>
      <c r="O174" s="65">
        <f t="shared" si="78"/>
        <v>150</v>
      </c>
      <c r="P174" s="111">
        <v>50</v>
      </c>
      <c r="Q174" s="9">
        <v>0</v>
      </c>
      <c r="R174" s="9">
        <f t="shared" si="80"/>
        <v>50</v>
      </c>
      <c r="S174" s="111">
        <f>T174-P174</f>
        <v>0</v>
      </c>
      <c r="T174" s="111">
        <v>50</v>
      </c>
      <c r="U174" s="111">
        <v>0</v>
      </c>
      <c r="V174" s="122">
        <f t="shared" si="79"/>
        <v>0</v>
      </c>
    </row>
    <row r="175" spans="1:22" s="10" customFormat="1" ht="17.25" customHeight="1">
      <c r="A175" s="37" t="s">
        <v>33</v>
      </c>
      <c r="B175" s="8">
        <v>226</v>
      </c>
      <c r="C175" s="9" t="s">
        <v>54</v>
      </c>
      <c r="D175" s="9">
        <v>90</v>
      </c>
      <c r="E175" s="9">
        <v>75</v>
      </c>
      <c r="F175" s="18">
        <f t="shared" si="73"/>
        <v>89</v>
      </c>
      <c r="G175" s="9">
        <v>89</v>
      </c>
      <c r="H175" s="9"/>
      <c r="I175" s="9"/>
      <c r="J175" s="9"/>
      <c r="K175" s="9"/>
      <c r="L175" s="9"/>
      <c r="M175" s="9"/>
      <c r="N175" s="18"/>
      <c r="O175" s="65">
        <f t="shared" si="78"/>
        <v>0</v>
      </c>
      <c r="P175" s="111">
        <v>0</v>
      </c>
      <c r="Q175" s="9">
        <v>0</v>
      </c>
      <c r="R175" s="9">
        <f t="shared" si="80"/>
        <v>0</v>
      </c>
      <c r="S175" s="111">
        <v>0</v>
      </c>
      <c r="T175" s="111">
        <f>SUM(R175+S175)</f>
        <v>0</v>
      </c>
      <c r="U175" s="111">
        <v>0</v>
      </c>
      <c r="V175" s="122">
        <v>0</v>
      </c>
    </row>
    <row r="176" spans="1:22" s="10" customFormat="1" ht="17.25" customHeight="1" hidden="1">
      <c r="A176" s="37" t="s">
        <v>33</v>
      </c>
      <c r="B176" s="8">
        <v>290</v>
      </c>
      <c r="C176" s="9" t="s">
        <v>54</v>
      </c>
      <c r="D176" s="9"/>
      <c r="E176" s="9"/>
      <c r="F176" s="18">
        <f t="shared" si="73"/>
        <v>0</v>
      </c>
      <c r="G176" s="9"/>
      <c r="H176" s="9"/>
      <c r="I176" s="9"/>
      <c r="J176" s="9"/>
      <c r="K176" s="9"/>
      <c r="L176" s="9"/>
      <c r="M176" s="9"/>
      <c r="N176" s="18"/>
      <c r="O176" s="65"/>
      <c r="P176" s="111"/>
      <c r="Q176" s="9"/>
      <c r="R176" s="9">
        <f t="shared" si="80"/>
        <v>0</v>
      </c>
      <c r="S176" s="111"/>
      <c r="T176" s="111">
        <f>SUM(R176+S176)</f>
        <v>0</v>
      </c>
      <c r="U176" s="111"/>
      <c r="V176" s="122" t="e">
        <f t="shared" si="79"/>
        <v>#DIV/0!</v>
      </c>
    </row>
    <row r="177" spans="1:22" s="10" customFormat="1" ht="17.25" customHeight="1">
      <c r="A177" s="37" t="s">
        <v>33</v>
      </c>
      <c r="B177" s="8">
        <v>310</v>
      </c>
      <c r="C177" s="9" t="s">
        <v>54</v>
      </c>
      <c r="D177" s="9"/>
      <c r="E177" s="9"/>
      <c r="F177" s="18">
        <f t="shared" si="73"/>
        <v>0</v>
      </c>
      <c r="G177" s="9"/>
      <c r="H177" s="9"/>
      <c r="I177" s="9"/>
      <c r="J177" s="9"/>
      <c r="K177" s="9"/>
      <c r="L177" s="9"/>
      <c r="M177" s="9"/>
      <c r="N177" s="18"/>
      <c r="O177" s="65"/>
      <c r="P177" s="111">
        <v>0</v>
      </c>
      <c r="Q177" s="9">
        <v>0</v>
      </c>
      <c r="R177" s="9">
        <v>0</v>
      </c>
      <c r="S177" s="111">
        <v>0</v>
      </c>
      <c r="T177" s="111">
        <v>0</v>
      </c>
      <c r="U177" s="111">
        <v>0</v>
      </c>
      <c r="V177" s="122">
        <v>0</v>
      </c>
    </row>
    <row r="178" spans="1:22" s="10" customFormat="1" ht="17.25" customHeight="1">
      <c r="A178" s="37" t="s">
        <v>33</v>
      </c>
      <c r="B178" s="8">
        <v>340</v>
      </c>
      <c r="C178" s="9" t="s">
        <v>54</v>
      </c>
      <c r="D178" s="9">
        <v>20</v>
      </c>
      <c r="E178" s="9">
        <v>4</v>
      </c>
      <c r="F178" s="18">
        <f t="shared" si="73"/>
        <v>4</v>
      </c>
      <c r="G178" s="9">
        <v>4</v>
      </c>
      <c r="H178" s="9"/>
      <c r="I178" s="9"/>
      <c r="J178" s="9"/>
      <c r="K178" s="9"/>
      <c r="L178" s="9"/>
      <c r="M178" s="9"/>
      <c r="N178" s="18"/>
      <c r="O178" s="65"/>
      <c r="P178" s="111">
        <v>47.4</v>
      </c>
      <c r="Q178" s="9">
        <v>0</v>
      </c>
      <c r="R178" s="87">
        <v>30</v>
      </c>
      <c r="S178" s="111">
        <f>T178-P178</f>
        <v>-29</v>
      </c>
      <c r="T178" s="111">
        <v>18.4</v>
      </c>
      <c r="U178" s="111">
        <v>0</v>
      </c>
      <c r="V178" s="122">
        <f t="shared" si="79"/>
        <v>0</v>
      </c>
    </row>
    <row r="179" spans="1:22" s="53" customFormat="1" ht="15.75" customHeight="1">
      <c r="A179" s="37" t="s">
        <v>33</v>
      </c>
      <c r="B179" s="54" t="s">
        <v>48</v>
      </c>
      <c r="C179" s="55" t="s">
        <v>125</v>
      </c>
      <c r="D179" s="55"/>
      <c r="E179" s="55"/>
      <c r="F179" s="18">
        <f>SUM(G179:L179)</f>
        <v>0</v>
      </c>
      <c r="G179" s="55"/>
      <c r="H179" s="55"/>
      <c r="I179" s="55"/>
      <c r="J179" s="55"/>
      <c r="K179" s="55"/>
      <c r="L179" s="55"/>
      <c r="M179" s="55"/>
      <c r="N179" s="21">
        <v>1200</v>
      </c>
      <c r="O179" s="65">
        <f>SUM(P179:V179)</f>
        <v>0</v>
      </c>
      <c r="P179" s="110">
        <v>0</v>
      </c>
      <c r="Q179" s="21">
        <v>0</v>
      </c>
      <c r="R179" s="9">
        <f t="shared" si="80"/>
        <v>0</v>
      </c>
      <c r="S179" s="111">
        <v>0</v>
      </c>
      <c r="T179" s="111">
        <f>SUM(R179+S179)</f>
        <v>0</v>
      </c>
      <c r="U179" s="125">
        <v>0</v>
      </c>
      <c r="V179" s="122">
        <v>0</v>
      </c>
    </row>
    <row r="180" spans="1:22" s="28" customFormat="1" ht="18.75">
      <c r="A180" s="141" t="s">
        <v>32</v>
      </c>
      <c r="B180" s="142"/>
      <c r="C180" s="142"/>
      <c r="D180" s="81">
        <f aca="true" t="shared" si="82" ref="D180:M180">SUM(D139,D145,D156)</f>
        <v>1449</v>
      </c>
      <c r="E180" s="81">
        <f t="shared" si="82"/>
        <v>1071</v>
      </c>
      <c r="F180" s="81">
        <f t="shared" si="82"/>
        <v>1539</v>
      </c>
      <c r="G180" s="81">
        <f t="shared" si="82"/>
        <v>469</v>
      </c>
      <c r="H180" s="81">
        <f t="shared" si="82"/>
        <v>0</v>
      </c>
      <c r="I180" s="81">
        <f t="shared" si="82"/>
        <v>0</v>
      </c>
      <c r="J180" s="81">
        <f t="shared" si="82"/>
        <v>145</v>
      </c>
      <c r="K180" s="81">
        <f t="shared" si="82"/>
        <v>0</v>
      </c>
      <c r="L180" s="81">
        <f t="shared" si="82"/>
        <v>925</v>
      </c>
      <c r="M180" s="81">
        <f t="shared" si="82"/>
        <v>0</v>
      </c>
      <c r="N180" s="25">
        <f aca="true" t="shared" si="83" ref="N180:V180">SUM(N156,N145,N139)</f>
        <v>2983</v>
      </c>
      <c r="O180" s="25" t="e">
        <f t="shared" si="83"/>
        <v>#DIV/0!</v>
      </c>
      <c r="P180" s="115">
        <f t="shared" si="83"/>
        <v>633.4</v>
      </c>
      <c r="Q180" s="25">
        <f>SUM(Q156,Q145,Q139)</f>
        <v>0</v>
      </c>
      <c r="R180" s="25">
        <f t="shared" si="83"/>
        <v>616</v>
      </c>
      <c r="S180" s="115">
        <f>S139+S145+S156</f>
        <v>-59</v>
      </c>
      <c r="T180" s="115">
        <f>SUM(T156,T145,T139)</f>
        <v>574.4</v>
      </c>
      <c r="U180" s="115">
        <f t="shared" si="83"/>
        <v>99.6</v>
      </c>
      <c r="V180" s="152">
        <f t="shared" si="79"/>
        <v>17.33983286908078</v>
      </c>
    </row>
    <row r="181" spans="1:22" s="50" customFormat="1" ht="18.75" hidden="1">
      <c r="A181" s="136" t="s">
        <v>77</v>
      </c>
      <c r="B181" s="137"/>
      <c r="C181" s="137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29"/>
      <c r="O181" s="26"/>
      <c r="P181" s="123"/>
      <c r="Q181" s="64"/>
      <c r="R181" s="64"/>
      <c r="S181" s="123"/>
      <c r="T181" s="123"/>
      <c r="U181" s="123"/>
      <c r="V181" s="122" t="e">
        <f t="shared" si="79"/>
        <v>#DIV/0!</v>
      </c>
    </row>
    <row r="182" spans="1:22" s="51" customFormat="1" ht="18" customHeight="1" hidden="1">
      <c r="A182" s="41" t="s">
        <v>78</v>
      </c>
      <c r="B182" s="22" t="s">
        <v>51</v>
      </c>
      <c r="C182" s="32" t="s">
        <v>84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18"/>
      <c r="O182" s="65"/>
      <c r="P182" s="110"/>
      <c r="Q182" s="21"/>
      <c r="R182" s="21"/>
      <c r="S182" s="110"/>
      <c r="T182" s="110"/>
      <c r="U182" s="110"/>
      <c r="V182" s="122" t="e">
        <f t="shared" si="79"/>
        <v>#DIV/0!</v>
      </c>
    </row>
    <row r="183" spans="1:22" s="51" customFormat="1" ht="15.75" hidden="1">
      <c r="A183" s="41" t="s">
        <v>78</v>
      </c>
      <c r="B183" s="22" t="s">
        <v>48</v>
      </c>
      <c r="C183" s="32" t="s">
        <v>85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18"/>
      <c r="O183" s="65"/>
      <c r="P183" s="110"/>
      <c r="Q183" s="21"/>
      <c r="R183" s="21"/>
      <c r="S183" s="110"/>
      <c r="T183" s="110"/>
      <c r="U183" s="110"/>
      <c r="V183" s="122" t="e">
        <f t="shared" si="79"/>
        <v>#DIV/0!</v>
      </c>
    </row>
    <row r="184" spans="1:22" s="51" customFormat="1" ht="15.75" hidden="1">
      <c r="A184" s="41" t="s">
        <v>78</v>
      </c>
      <c r="B184" s="22" t="s">
        <v>50</v>
      </c>
      <c r="C184" s="32" t="s">
        <v>85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18"/>
      <c r="O184" s="65"/>
      <c r="P184" s="110"/>
      <c r="Q184" s="21"/>
      <c r="R184" s="21"/>
      <c r="S184" s="110"/>
      <c r="T184" s="110"/>
      <c r="U184" s="110"/>
      <c r="V184" s="122" t="e">
        <f t="shared" si="79"/>
        <v>#DIV/0!</v>
      </c>
    </row>
    <row r="185" spans="1:22" s="52" customFormat="1" ht="18.75" hidden="1">
      <c r="A185" s="141" t="s">
        <v>79</v>
      </c>
      <c r="B185" s="142"/>
      <c r="C185" s="142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26">
        <f>SUM(N182:N184)</f>
        <v>0</v>
      </c>
      <c r="O185" s="26"/>
      <c r="P185" s="115"/>
      <c r="Q185" s="26"/>
      <c r="R185" s="26"/>
      <c r="S185" s="115"/>
      <c r="T185" s="115"/>
      <c r="U185" s="115"/>
      <c r="V185" s="122" t="e">
        <f t="shared" si="79"/>
        <v>#DIV/0!</v>
      </c>
    </row>
    <row r="186" spans="1:22" ht="21.75" customHeight="1" hidden="1">
      <c r="A186" s="136" t="s">
        <v>36</v>
      </c>
      <c r="B186" s="137"/>
      <c r="C186" s="137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9"/>
      <c r="O186" s="69"/>
      <c r="P186" s="124"/>
      <c r="Q186" s="4"/>
      <c r="R186" s="4"/>
      <c r="S186" s="124"/>
      <c r="T186" s="124"/>
      <c r="U186" s="124"/>
      <c r="V186" s="122" t="e">
        <f t="shared" si="79"/>
        <v>#DIV/0!</v>
      </c>
    </row>
    <row r="187" spans="1:22" s="10" customFormat="1" ht="15" customHeight="1" hidden="1">
      <c r="A187" s="41" t="s">
        <v>38</v>
      </c>
      <c r="B187" s="22" t="s">
        <v>82</v>
      </c>
      <c r="C187" s="56" t="s">
        <v>2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18"/>
      <c r="O187" s="65"/>
      <c r="P187" s="111"/>
      <c r="Q187" s="9"/>
      <c r="R187" s="9"/>
      <c r="S187" s="111"/>
      <c r="T187" s="111"/>
      <c r="U187" s="111"/>
      <c r="V187" s="122" t="e">
        <f t="shared" si="79"/>
        <v>#DIV/0!</v>
      </c>
    </row>
    <row r="188" spans="1:22" s="10" customFormat="1" ht="15" customHeight="1" hidden="1">
      <c r="A188" s="41" t="s">
        <v>38</v>
      </c>
      <c r="B188" s="22" t="s">
        <v>83</v>
      </c>
      <c r="C188" s="56" t="s">
        <v>6</v>
      </c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18"/>
      <c r="O188" s="65"/>
      <c r="P188" s="111">
        <v>0</v>
      </c>
      <c r="Q188" s="9"/>
      <c r="R188" s="9">
        <f>SUM(P188+Q188)</f>
        <v>0</v>
      </c>
      <c r="S188" s="111"/>
      <c r="T188" s="111">
        <f>SUM(R188+S188)</f>
        <v>0</v>
      </c>
      <c r="U188" s="111"/>
      <c r="V188" s="122" t="e">
        <f t="shared" si="79"/>
        <v>#DIV/0!</v>
      </c>
    </row>
    <row r="189" spans="1:22" s="10" customFormat="1" ht="15" customHeight="1" hidden="1">
      <c r="A189" s="41" t="s">
        <v>38</v>
      </c>
      <c r="B189" s="22" t="s">
        <v>48</v>
      </c>
      <c r="C189" s="56" t="s">
        <v>10</v>
      </c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18"/>
      <c r="O189" s="65"/>
      <c r="P189" s="111">
        <v>0</v>
      </c>
      <c r="Q189" s="9">
        <v>0</v>
      </c>
      <c r="R189" s="9">
        <f>SUM(P189+Q189)</f>
        <v>0</v>
      </c>
      <c r="S189" s="111">
        <v>0</v>
      </c>
      <c r="T189" s="111">
        <f>SUM(R189+S189)</f>
        <v>0</v>
      </c>
      <c r="U189" s="111"/>
      <c r="V189" s="122" t="e">
        <f t="shared" si="79"/>
        <v>#DIV/0!</v>
      </c>
    </row>
    <row r="190" spans="1:22" s="10" customFormat="1" ht="15" customHeight="1" hidden="1">
      <c r="A190" s="41" t="s">
        <v>38</v>
      </c>
      <c r="B190" s="22" t="s">
        <v>37</v>
      </c>
      <c r="C190" s="32" t="s">
        <v>12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18"/>
      <c r="O190" s="65"/>
      <c r="P190" s="111">
        <v>0</v>
      </c>
      <c r="Q190" s="9"/>
      <c r="R190" s="9">
        <f>SUM(P190+Q190)</f>
        <v>0</v>
      </c>
      <c r="S190" s="111"/>
      <c r="T190" s="111">
        <f>SUM(R190+S190)</f>
        <v>0</v>
      </c>
      <c r="U190" s="111"/>
      <c r="V190" s="122" t="e">
        <f t="shared" si="79"/>
        <v>#DIV/0!</v>
      </c>
    </row>
    <row r="191" spans="1:22" s="10" customFormat="1" ht="15" customHeight="1" hidden="1">
      <c r="A191" s="41" t="s">
        <v>38</v>
      </c>
      <c r="B191" s="22" t="s">
        <v>50</v>
      </c>
      <c r="C191" s="9" t="s">
        <v>14</v>
      </c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18"/>
      <c r="O191" s="65"/>
      <c r="P191" s="111"/>
      <c r="Q191" s="9"/>
      <c r="R191" s="9"/>
      <c r="S191" s="111"/>
      <c r="T191" s="111"/>
      <c r="U191" s="111"/>
      <c r="V191" s="122" t="e">
        <f t="shared" si="79"/>
        <v>#DIV/0!</v>
      </c>
    </row>
    <row r="192" spans="1:22" s="10" customFormat="1" ht="15" customHeight="1" hidden="1">
      <c r="A192" s="41" t="s">
        <v>38</v>
      </c>
      <c r="B192" s="22" t="s">
        <v>55</v>
      </c>
      <c r="C192" s="9" t="s">
        <v>15</v>
      </c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18"/>
      <c r="O192" s="65"/>
      <c r="P192" s="111"/>
      <c r="Q192" s="9"/>
      <c r="R192" s="9"/>
      <c r="S192" s="111"/>
      <c r="T192" s="111"/>
      <c r="U192" s="111"/>
      <c r="V192" s="122" t="e">
        <f t="shared" si="79"/>
        <v>#DIV/0!</v>
      </c>
    </row>
    <row r="193" spans="1:22" s="28" customFormat="1" ht="18.75" customHeight="1" hidden="1">
      <c r="A193" s="141" t="s">
        <v>39</v>
      </c>
      <c r="B193" s="142"/>
      <c r="C193" s="142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25">
        <f>SUM(N187:N192)</f>
        <v>0</v>
      </c>
      <c r="O193" s="25"/>
      <c r="P193" s="126">
        <f aca="true" t="shared" si="84" ref="P193:U193">SUM(P188:P192)</f>
        <v>0</v>
      </c>
      <c r="Q193" s="92">
        <f t="shared" si="84"/>
        <v>0</v>
      </c>
      <c r="R193" s="92">
        <f t="shared" si="84"/>
        <v>0</v>
      </c>
      <c r="S193" s="126">
        <f t="shared" si="84"/>
        <v>0</v>
      </c>
      <c r="T193" s="126">
        <f t="shared" si="84"/>
        <v>0</v>
      </c>
      <c r="U193" s="126">
        <f t="shared" si="84"/>
        <v>0</v>
      </c>
      <c r="V193" s="122" t="e">
        <f t="shared" si="79"/>
        <v>#DIV/0!</v>
      </c>
    </row>
    <row r="194" spans="1:22" s="10" customFormat="1" ht="33.75" customHeight="1">
      <c r="A194" s="147" t="s">
        <v>70</v>
      </c>
      <c r="B194" s="148"/>
      <c r="C194" s="148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27"/>
      <c r="Q194" s="101"/>
      <c r="R194" s="102"/>
      <c r="S194" s="127"/>
      <c r="T194" s="132"/>
      <c r="U194" s="135"/>
      <c r="V194" s="153"/>
    </row>
    <row r="195" spans="1:22" s="10" customFormat="1" ht="16.5" customHeight="1">
      <c r="A195" s="39" t="s">
        <v>71</v>
      </c>
      <c r="B195" s="5">
        <v>210</v>
      </c>
      <c r="C195" s="57" t="s">
        <v>30</v>
      </c>
      <c r="D195" s="57">
        <f>SUM(D196:D198)</f>
        <v>0</v>
      </c>
      <c r="E195" s="57">
        <f aca="true" t="shared" si="85" ref="E195:M195">SUM(E196:E198)</f>
        <v>0</v>
      </c>
      <c r="F195" s="57">
        <f t="shared" si="85"/>
        <v>0</v>
      </c>
      <c r="G195" s="57">
        <f t="shared" si="85"/>
        <v>0</v>
      </c>
      <c r="H195" s="57">
        <f t="shared" si="85"/>
        <v>0</v>
      </c>
      <c r="I195" s="57">
        <f t="shared" si="85"/>
        <v>0</v>
      </c>
      <c r="J195" s="57">
        <f t="shared" si="85"/>
        <v>0</v>
      </c>
      <c r="K195" s="57">
        <f t="shared" si="85"/>
        <v>0</v>
      </c>
      <c r="L195" s="57">
        <f t="shared" si="85"/>
        <v>0</v>
      </c>
      <c r="M195" s="57">
        <f t="shared" si="85"/>
        <v>0</v>
      </c>
      <c r="N195" s="20">
        <f aca="true" t="shared" si="86" ref="N195:V195">SUM(N196:N198)</f>
        <v>923</v>
      </c>
      <c r="O195" s="11" t="e">
        <f t="shared" si="86"/>
        <v>#DIV/0!</v>
      </c>
      <c r="P195" s="121">
        <f t="shared" si="86"/>
        <v>1057.5</v>
      </c>
      <c r="Q195" s="20">
        <f t="shared" si="86"/>
        <v>0</v>
      </c>
      <c r="R195" s="20">
        <f t="shared" si="86"/>
        <v>1057.5</v>
      </c>
      <c r="S195" s="121">
        <f t="shared" si="86"/>
        <v>0</v>
      </c>
      <c r="T195" s="121">
        <f t="shared" si="86"/>
        <v>1057.5</v>
      </c>
      <c r="U195" s="121">
        <f t="shared" si="86"/>
        <v>676.8</v>
      </c>
      <c r="V195" s="155">
        <f t="shared" si="79"/>
        <v>63.99999999999999</v>
      </c>
    </row>
    <row r="196" spans="1:22" s="10" customFormat="1" ht="15.75">
      <c r="A196" s="37" t="s">
        <v>71</v>
      </c>
      <c r="B196" s="8">
        <v>211</v>
      </c>
      <c r="C196" s="56" t="s">
        <v>1</v>
      </c>
      <c r="D196" s="56"/>
      <c r="E196" s="56"/>
      <c r="F196" s="18">
        <f>SUM(G196:L196)</f>
        <v>0</v>
      </c>
      <c r="G196" s="56"/>
      <c r="H196" s="56"/>
      <c r="I196" s="56"/>
      <c r="J196" s="56"/>
      <c r="K196" s="56"/>
      <c r="L196" s="56"/>
      <c r="M196" s="56"/>
      <c r="N196" s="18">
        <v>676</v>
      </c>
      <c r="O196" s="65">
        <f>SUM(P196:V196)</f>
        <v>2926.3902733630007</v>
      </c>
      <c r="P196" s="111">
        <v>786.5</v>
      </c>
      <c r="Q196" s="9">
        <v>0</v>
      </c>
      <c r="R196" s="9">
        <v>767.5</v>
      </c>
      <c r="S196" s="111">
        <f>T196-P196</f>
        <v>0</v>
      </c>
      <c r="T196" s="111">
        <v>786.5</v>
      </c>
      <c r="U196" s="111">
        <v>519.8</v>
      </c>
      <c r="V196" s="122">
        <f t="shared" si="79"/>
        <v>66.09027336300063</v>
      </c>
    </row>
    <row r="197" spans="1:22" s="10" customFormat="1" ht="15.75" hidden="1">
      <c r="A197" s="37" t="s">
        <v>71</v>
      </c>
      <c r="B197" s="8">
        <v>212</v>
      </c>
      <c r="C197" s="56" t="s">
        <v>2</v>
      </c>
      <c r="D197" s="56"/>
      <c r="E197" s="56"/>
      <c r="F197" s="18">
        <f>SUM(G197:L197)</f>
        <v>0</v>
      </c>
      <c r="G197" s="56"/>
      <c r="H197" s="56"/>
      <c r="I197" s="56"/>
      <c r="J197" s="56"/>
      <c r="K197" s="56"/>
      <c r="L197" s="56"/>
      <c r="M197" s="56"/>
      <c r="N197" s="18">
        <v>16</v>
      </c>
      <c r="O197" s="65" t="e">
        <f>SUM(P197:V197)</f>
        <v>#DIV/0!</v>
      </c>
      <c r="P197" s="111">
        <v>0</v>
      </c>
      <c r="Q197" s="9">
        <v>0</v>
      </c>
      <c r="R197" s="9">
        <f>SUM(P197+Q197)</f>
        <v>0</v>
      </c>
      <c r="S197" s="111">
        <v>0</v>
      </c>
      <c r="T197" s="111">
        <f>SUM(R197+S197)</f>
        <v>0</v>
      </c>
      <c r="U197" s="111">
        <v>0</v>
      </c>
      <c r="V197" s="122" t="e">
        <f t="shared" si="79"/>
        <v>#DIV/0!</v>
      </c>
    </row>
    <row r="198" spans="1:22" s="10" customFormat="1" ht="15.75">
      <c r="A198" s="37" t="s">
        <v>71</v>
      </c>
      <c r="B198" s="8">
        <v>213</v>
      </c>
      <c r="C198" s="56" t="s">
        <v>3</v>
      </c>
      <c r="D198" s="56"/>
      <c r="E198" s="56"/>
      <c r="F198" s="18">
        <f>SUM(G198:L198)</f>
        <v>0</v>
      </c>
      <c r="G198" s="56"/>
      <c r="H198" s="56"/>
      <c r="I198" s="56"/>
      <c r="J198" s="56"/>
      <c r="K198" s="56"/>
      <c r="L198" s="56"/>
      <c r="M198" s="56"/>
      <c r="N198" s="18">
        <v>231</v>
      </c>
      <c r="O198" s="65">
        <f>SUM(P198:V198)</f>
        <v>1046.9335793357934</v>
      </c>
      <c r="P198" s="111">
        <v>271</v>
      </c>
      <c r="Q198" s="9">
        <v>0</v>
      </c>
      <c r="R198" s="9">
        <v>290</v>
      </c>
      <c r="S198" s="111">
        <f>T198-P198</f>
        <v>0</v>
      </c>
      <c r="T198" s="111">
        <v>271</v>
      </c>
      <c r="U198" s="111">
        <v>157</v>
      </c>
      <c r="V198" s="122">
        <f t="shared" si="79"/>
        <v>57.93357933579336</v>
      </c>
    </row>
    <row r="199" spans="1:22" s="10" customFormat="1" ht="15.75">
      <c r="A199" s="39" t="s">
        <v>71</v>
      </c>
      <c r="B199" s="5">
        <v>220</v>
      </c>
      <c r="C199" s="57" t="s">
        <v>4</v>
      </c>
      <c r="D199" s="57">
        <f>SUM(D201:D206)</f>
        <v>0</v>
      </c>
      <c r="E199" s="57">
        <f aca="true" t="shared" si="87" ref="E199:M199">SUM(E201:E206)</f>
        <v>0</v>
      </c>
      <c r="F199" s="57">
        <f t="shared" si="87"/>
        <v>0</v>
      </c>
      <c r="G199" s="57">
        <f t="shared" si="87"/>
        <v>0</v>
      </c>
      <c r="H199" s="57">
        <f t="shared" si="87"/>
        <v>0</v>
      </c>
      <c r="I199" s="57">
        <f t="shared" si="87"/>
        <v>0</v>
      </c>
      <c r="J199" s="57">
        <f t="shared" si="87"/>
        <v>0</v>
      </c>
      <c r="K199" s="57">
        <f t="shared" si="87"/>
        <v>0</v>
      </c>
      <c r="L199" s="57">
        <f t="shared" si="87"/>
        <v>0</v>
      </c>
      <c r="M199" s="57">
        <f t="shared" si="87"/>
        <v>0</v>
      </c>
      <c r="N199" s="6">
        <f aca="true" t="shared" si="88" ref="N199:V199">SUM(N200:N206)</f>
        <v>242</v>
      </c>
      <c r="O199" s="11" t="e">
        <f t="shared" si="88"/>
        <v>#DIV/0!</v>
      </c>
      <c r="P199" s="117">
        <f t="shared" si="88"/>
        <v>138</v>
      </c>
      <c r="Q199" s="6">
        <f t="shared" si="88"/>
        <v>0</v>
      </c>
      <c r="R199" s="6">
        <f t="shared" si="88"/>
        <v>138</v>
      </c>
      <c r="S199" s="117">
        <f t="shared" si="88"/>
        <v>0</v>
      </c>
      <c r="T199" s="117">
        <f t="shared" si="88"/>
        <v>138</v>
      </c>
      <c r="U199" s="117">
        <f t="shared" si="88"/>
        <v>55</v>
      </c>
      <c r="V199" s="155">
        <f t="shared" si="79"/>
        <v>39.85507246376812</v>
      </c>
    </row>
    <row r="200" spans="1:22" s="10" customFormat="1" ht="15.75">
      <c r="A200" s="37" t="s">
        <v>71</v>
      </c>
      <c r="B200" s="8">
        <v>221</v>
      </c>
      <c r="C200" s="56" t="s">
        <v>5</v>
      </c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18"/>
      <c r="O200" s="65">
        <f aca="true" t="shared" si="89" ref="O200:O207">SUM(P200:V200)</f>
        <v>80.6</v>
      </c>
      <c r="P200" s="111">
        <v>10</v>
      </c>
      <c r="Q200" s="9">
        <v>0</v>
      </c>
      <c r="R200" s="9">
        <f aca="true" t="shared" si="90" ref="R200:R210">SUM(P200+Q200)</f>
        <v>10</v>
      </c>
      <c r="S200" s="111">
        <f>T200-P200</f>
        <v>0</v>
      </c>
      <c r="T200" s="111">
        <v>10</v>
      </c>
      <c r="U200" s="111">
        <v>4.6</v>
      </c>
      <c r="V200" s="122">
        <f t="shared" si="79"/>
        <v>46</v>
      </c>
    </row>
    <row r="201" spans="1:22" s="10" customFormat="1" ht="15.75">
      <c r="A201" s="37" t="s">
        <v>71</v>
      </c>
      <c r="B201" s="8">
        <v>222</v>
      </c>
      <c r="C201" s="56" t="s">
        <v>6</v>
      </c>
      <c r="D201" s="56"/>
      <c r="E201" s="56"/>
      <c r="F201" s="18">
        <f aca="true" t="shared" si="91" ref="F201:F210">SUM(G201:L201)</f>
        <v>0</v>
      </c>
      <c r="G201" s="56"/>
      <c r="H201" s="56"/>
      <c r="I201" s="56"/>
      <c r="J201" s="56"/>
      <c r="K201" s="56"/>
      <c r="L201" s="56"/>
      <c r="M201" s="56"/>
      <c r="N201" s="18">
        <v>6</v>
      </c>
      <c r="O201" s="65">
        <f t="shared" si="89"/>
        <v>0</v>
      </c>
      <c r="P201" s="111">
        <v>0</v>
      </c>
      <c r="Q201" s="9">
        <v>0</v>
      </c>
      <c r="R201" s="9">
        <f t="shared" si="90"/>
        <v>0</v>
      </c>
      <c r="S201" s="111">
        <v>0</v>
      </c>
      <c r="T201" s="111">
        <f>SUM(R201+S201)</f>
        <v>0</v>
      </c>
      <c r="U201" s="111"/>
      <c r="V201" s="122">
        <v>0</v>
      </c>
    </row>
    <row r="202" spans="1:22" s="10" customFormat="1" ht="16.5" customHeight="1">
      <c r="A202" s="37" t="s">
        <v>71</v>
      </c>
      <c r="B202" s="8">
        <v>223</v>
      </c>
      <c r="C202" s="56" t="s">
        <v>7</v>
      </c>
      <c r="D202" s="56"/>
      <c r="E202" s="56"/>
      <c r="F202" s="18">
        <f t="shared" si="91"/>
        <v>0</v>
      </c>
      <c r="G202" s="56"/>
      <c r="H202" s="56"/>
      <c r="I202" s="56"/>
      <c r="J202" s="56"/>
      <c r="K202" s="56"/>
      <c r="L202" s="56"/>
      <c r="M202" s="56"/>
      <c r="N202" s="18">
        <v>178</v>
      </c>
      <c r="O202" s="65">
        <f t="shared" si="89"/>
        <v>430.9858407079646</v>
      </c>
      <c r="P202" s="111">
        <v>113</v>
      </c>
      <c r="Q202" s="9">
        <v>0</v>
      </c>
      <c r="R202" s="9">
        <v>113</v>
      </c>
      <c r="S202" s="111">
        <f>T202-P202</f>
        <v>0</v>
      </c>
      <c r="T202" s="111">
        <v>113</v>
      </c>
      <c r="U202" s="111">
        <v>48.8</v>
      </c>
      <c r="V202" s="122">
        <f t="shared" si="79"/>
        <v>43.1858407079646</v>
      </c>
    </row>
    <row r="203" spans="1:22" s="10" customFormat="1" ht="15.75">
      <c r="A203" s="37" t="s">
        <v>71</v>
      </c>
      <c r="B203" s="8">
        <v>224</v>
      </c>
      <c r="C203" s="56" t="s">
        <v>8</v>
      </c>
      <c r="D203" s="56"/>
      <c r="E203" s="56"/>
      <c r="F203" s="18">
        <f t="shared" si="91"/>
        <v>0</v>
      </c>
      <c r="G203" s="56"/>
      <c r="H203" s="56"/>
      <c r="I203" s="56"/>
      <c r="J203" s="56"/>
      <c r="K203" s="56"/>
      <c r="L203" s="56"/>
      <c r="M203" s="56"/>
      <c r="N203" s="18">
        <v>0</v>
      </c>
      <c r="O203" s="65">
        <f t="shared" si="89"/>
        <v>0</v>
      </c>
      <c r="P203" s="111">
        <v>0</v>
      </c>
      <c r="Q203" s="9"/>
      <c r="R203" s="9">
        <v>0</v>
      </c>
      <c r="S203" s="111"/>
      <c r="T203" s="111">
        <v>0</v>
      </c>
      <c r="U203" s="111"/>
      <c r="V203" s="122">
        <v>0</v>
      </c>
    </row>
    <row r="204" spans="1:22" s="10" customFormat="1" ht="15.75">
      <c r="A204" s="37" t="s">
        <v>71</v>
      </c>
      <c r="B204" s="8">
        <v>225</v>
      </c>
      <c r="C204" s="56" t="s">
        <v>9</v>
      </c>
      <c r="D204" s="56"/>
      <c r="E204" s="56"/>
      <c r="F204" s="18">
        <f t="shared" si="91"/>
        <v>0</v>
      </c>
      <c r="G204" s="56"/>
      <c r="H204" s="56"/>
      <c r="I204" s="56"/>
      <c r="J204" s="56"/>
      <c r="K204" s="56"/>
      <c r="L204" s="56"/>
      <c r="M204" s="56"/>
      <c r="N204" s="18">
        <v>20</v>
      </c>
      <c r="O204" s="65">
        <f t="shared" si="89"/>
        <v>15</v>
      </c>
      <c r="P204" s="111">
        <v>5</v>
      </c>
      <c r="Q204" s="9">
        <v>0</v>
      </c>
      <c r="R204" s="9">
        <f t="shared" si="90"/>
        <v>5</v>
      </c>
      <c r="S204" s="111">
        <f>T204-P204</f>
        <v>0</v>
      </c>
      <c r="T204" s="111">
        <v>5</v>
      </c>
      <c r="U204" s="111">
        <v>0</v>
      </c>
      <c r="V204" s="122">
        <f t="shared" si="79"/>
        <v>0</v>
      </c>
    </row>
    <row r="205" spans="1:22" s="10" customFormat="1" ht="31.5" hidden="1">
      <c r="A205" s="37" t="s">
        <v>71</v>
      </c>
      <c r="B205" s="8">
        <v>225</v>
      </c>
      <c r="C205" s="56" t="s">
        <v>132</v>
      </c>
      <c r="D205" s="56"/>
      <c r="E205" s="56"/>
      <c r="F205" s="18">
        <f>SUM(G205:L205)</f>
        <v>0</v>
      </c>
      <c r="G205" s="56"/>
      <c r="H205" s="56"/>
      <c r="I205" s="56"/>
      <c r="J205" s="56"/>
      <c r="K205" s="56"/>
      <c r="L205" s="56"/>
      <c r="M205" s="56"/>
      <c r="N205" s="18">
        <v>20</v>
      </c>
      <c r="O205" s="65" t="e">
        <f t="shared" si="89"/>
        <v>#DIV/0!</v>
      </c>
      <c r="P205" s="111">
        <v>0</v>
      </c>
      <c r="Q205" s="9">
        <v>0</v>
      </c>
      <c r="R205" s="9">
        <f>SUM(P205+Q205)</f>
        <v>0</v>
      </c>
      <c r="S205" s="111">
        <v>0</v>
      </c>
      <c r="T205" s="111">
        <f>SUM(R205+S205)</f>
        <v>0</v>
      </c>
      <c r="U205" s="111">
        <v>0</v>
      </c>
      <c r="V205" s="122" t="e">
        <f t="shared" si="79"/>
        <v>#DIV/0!</v>
      </c>
    </row>
    <row r="206" spans="1:22" s="10" customFormat="1" ht="15.75">
      <c r="A206" s="37" t="s">
        <v>71</v>
      </c>
      <c r="B206" s="8">
        <v>226</v>
      </c>
      <c r="C206" s="56" t="s">
        <v>10</v>
      </c>
      <c r="D206" s="56"/>
      <c r="E206" s="56"/>
      <c r="F206" s="18">
        <f t="shared" si="91"/>
        <v>0</v>
      </c>
      <c r="G206" s="56"/>
      <c r="H206" s="56"/>
      <c r="I206" s="56"/>
      <c r="J206" s="56"/>
      <c r="K206" s="56"/>
      <c r="L206" s="56"/>
      <c r="M206" s="56"/>
      <c r="N206" s="18">
        <v>18</v>
      </c>
      <c r="O206" s="65">
        <f t="shared" si="89"/>
        <v>47.6</v>
      </c>
      <c r="P206" s="111">
        <v>10</v>
      </c>
      <c r="Q206" s="9"/>
      <c r="R206" s="9">
        <f t="shared" si="90"/>
        <v>10</v>
      </c>
      <c r="S206" s="111"/>
      <c r="T206" s="111">
        <v>10</v>
      </c>
      <c r="U206" s="111">
        <v>1.6</v>
      </c>
      <c r="V206" s="122">
        <f t="shared" si="79"/>
        <v>16</v>
      </c>
    </row>
    <row r="207" spans="1:22" s="7" customFormat="1" ht="15.75">
      <c r="A207" s="39" t="s">
        <v>71</v>
      </c>
      <c r="B207" s="5">
        <v>290</v>
      </c>
      <c r="C207" s="57" t="s">
        <v>12</v>
      </c>
      <c r="D207" s="57"/>
      <c r="E207" s="57"/>
      <c r="F207" s="18">
        <f t="shared" si="91"/>
        <v>0</v>
      </c>
      <c r="G207" s="57"/>
      <c r="H207" s="57"/>
      <c r="I207" s="57"/>
      <c r="J207" s="57"/>
      <c r="K207" s="57"/>
      <c r="L207" s="57"/>
      <c r="M207" s="57"/>
      <c r="N207" s="24">
        <v>42</v>
      </c>
      <c r="O207" s="65">
        <f t="shared" si="89"/>
        <v>97.221</v>
      </c>
      <c r="P207" s="117">
        <v>10</v>
      </c>
      <c r="Q207" s="6"/>
      <c r="R207" s="6">
        <f t="shared" si="90"/>
        <v>10</v>
      </c>
      <c r="S207" s="111">
        <f>T207-P207</f>
        <v>0</v>
      </c>
      <c r="T207" s="117">
        <v>10</v>
      </c>
      <c r="U207" s="117">
        <v>6.111</v>
      </c>
      <c r="V207" s="155">
        <f t="shared" si="79"/>
        <v>61.11</v>
      </c>
    </row>
    <row r="208" spans="1:22" s="7" customFormat="1" ht="15.75">
      <c r="A208" s="39" t="s">
        <v>71</v>
      </c>
      <c r="B208" s="5">
        <v>300</v>
      </c>
      <c r="C208" s="57" t="s">
        <v>13</v>
      </c>
      <c r="D208" s="57">
        <f>SUM(D209:D210)</f>
        <v>0</v>
      </c>
      <c r="E208" s="57">
        <f aca="true" t="shared" si="92" ref="E208:M208">SUM(E209:E210)</f>
        <v>0</v>
      </c>
      <c r="F208" s="57">
        <f t="shared" si="92"/>
        <v>0</v>
      </c>
      <c r="G208" s="57">
        <f t="shared" si="92"/>
        <v>0</v>
      </c>
      <c r="H208" s="57">
        <f t="shared" si="92"/>
        <v>0</v>
      </c>
      <c r="I208" s="57">
        <f t="shared" si="92"/>
        <v>0</v>
      </c>
      <c r="J208" s="57">
        <f t="shared" si="92"/>
        <v>0</v>
      </c>
      <c r="K208" s="57">
        <f t="shared" si="92"/>
        <v>0</v>
      </c>
      <c r="L208" s="57">
        <f t="shared" si="92"/>
        <v>0</v>
      </c>
      <c r="M208" s="57">
        <f t="shared" si="92"/>
        <v>0</v>
      </c>
      <c r="N208" s="6">
        <f>SUM(N209:N210)</f>
        <v>55</v>
      </c>
      <c r="O208" s="11">
        <f>SUM(O209:O210)</f>
        <v>1162.3543644716692</v>
      </c>
      <c r="P208" s="117">
        <f>SUM(P209:P210)</f>
        <v>271.2</v>
      </c>
      <c r="Q208" s="6">
        <f>SUM(Q209:Q210)</f>
        <v>0</v>
      </c>
      <c r="R208" s="6">
        <f t="shared" si="90"/>
        <v>271.2</v>
      </c>
      <c r="S208" s="117">
        <f>SUM(S209:S210)</f>
        <v>0</v>
      </c>
      <c r="T208" s="117">
        <f>SUM(R208+S208)</f>
        <v>271.2</v>
      </c>
      <c r="U208" s="117">
        <f>SUM(U209:U210)</f>
        <v>252.2</v>
      </c>
      <c r="V208" s="155">
        <f t="shared" si="79"/>
        <v>92.99410029498524</v>
      </c>
    </row>
    <row r="209" spans="1:22" s="10" customFormat="1" ht="15.75">
      <c r="A209" s="37" t="s">
        <v>71</v>
      </c>
      <c r="B209" s="8">
        <v>310</v>
      </c>
      <c r="C209" s="56" t="s">
        <v>14</v>
      </c>
      <c r="D209" s="56"/>
      <c r="E209" s="56"/>
      <c r="F209" s="18">
        <f t="shared" si="91"/>
        <v>0</v>
      </c>
      <c r="G209" s="56"/>
      <c r="H209" s="56"/>
      <c r="I209" s="56"/>
      <c r="J209" s="56"/>
      <c r="K209" s="56"/>
      <c r="L209" s="56"/>
      <c r="M209" s="56"/>
      <c r="N209" s="18">
        <v>40</v>
      </c>
      <c r="O209" s="65">
        <f>SUM(P209:V209)</f>
        <v>1132.3543644716692</v>
      </c>
      <c r="P209" s="111">
        <v>261.2</v>
      </c>
      <c r="Q209" s="9">
        <v>0</v>
      </c>
      <c r="R209" s="87">
        <f t="shared" si="90"/>
        <v>261.2</v>
      </c>
      <c r="S209" s="111">
        <f>T209-P209</f>
        <v>0</v>
      </c>
      <c r="T209" s="111">
        <v>261.2</v>
      </c>
      <c r="U209" s="111">
        <v>252.2</v>
      </c>
      <c r="V209" s="122">
        <f t="shared" si="79"/>
        <v>96.55436447166922</v>
      </c>
    </row>
    <row r="210" spans="1:22" s="10" customFormat="1" ht="15.75" customHeight="1">
      <c r="A210" s="37" t="s">
        <v>71</v>
      </c>
      <c r="B210" s="8">
        <v>340</v>
      </c>
      <c r="C210" s="56" t="s">
        <v>15</v>
      </c>
      <c r="D210" s="56"/>
      <c r="E210" s="56"/>
      <c r="F210" s="18">
        <f t="shared" si="91"/>
        <v>0</v>
      </c>
      <c r="G210" s="56"/>
      <c r="H210" s="56"/>
      <c r="I210" s="56"/>
      <c r="J210" s="56"/>
      <c r="K210" s="56"/>
      <c r="L210" s="56"/>
      <c r="M210" s="56"/>
      <c r="N210" s="18">
        <v>15</v>
      </c>
      <c r="O210" s="65">
        <f>SUM(P210:V210)</f>
        <v>30</v>
      </c>
      <c r="P210" s="111">
        <v>10</v>
      </c>
      <c r="Q210" s="9">
        <v>0</v>
      </c>
      <c r="R210" s="9">
        <f t="shared" si="90"/>
        <v>10</v>
      </c>
      <c r="S210" s="111">
        <f>T210-P210</f>
        <v>0</v>
      </c>
      <c r="T210" s="111">
        <v>10</v>
      </c>
      <c r="U210" s="111">
        <v>0</v>
      </c>
      <c r="V210" s="122">
        <f t="shared" si="79"/>
        <v>0</v>
      </c>
    </row>
    <row r="211" spans="1:22" s="28" customFormat="1" ht="18.75">
      <c r="A211" s="141" t="s">
        <v>72</v>
      </c>
      <c r="B211" s="142"/>
      <c r="C211" s="142"/>
      <c r="D211" s="81">
        <f>SUM(D195,D199,D207,D208)</f>
        <v>0</v>
      </c>
      <c r="E211" s="81">
        <f aca="true" t="shared" si="93" ref="E211:M211">SUM(E195,E199,E207,E208)</f>
        <v>0</v>
      </c>
      <c r="F211" s="81">
        <f t="shared" si="93"/>
        <v>0</v>
      </c>
      <c r="G211" s="81">
        <f t="shared" si="93"/>
        <v>0</v>
      </c>
      <c r="H211" s="81">
        <f t="shared" si="93"/>
        <v>0</v>
      </c>
      <c r="I211" s="81">
        <f t="shared" si="93"/>
        <v>0</v>
      </c>
      <c r="J211" s="81">
        <f t="shared" si="93"/>
        <v>0</v>
      </c>
      <c r="K211" s="81">
        <f t="shared" si="93"/>
        <v>0</v>
      </c>
      <c r="L211" s="81">
        <f t="shared" si="93"/>
        <v>0</v>
      </c>
      <c r="M211" s="81">
        <f t="shared" si="93"/>
        <v>0</v>
      </c>
      <c r="N211" s="26">
        <f aca="true" t="shared" si="94" ref="N211:V211">SUM(N195,N199,N207,N208)</f>
        <v>1262</v>
      </c>
      <c r="O211" s="26" t="e">
        <f t="shared" si="94"/>
        <v>#DIV/0!</v>
      </c>
      <c r="P211" s="115">
        <f t="shared" si="94"/>
        <v>1476.7</v>
      </c>
      <c r="Q211" s="26">
        <f t="shared" si="94"/>
        <v>0</v>
      </c>
      <c r="R211" s="26">
        <f t="shared" si="94"/>
        <v>1476.7</v>
      </c>
      <c r="S211" s="115">
        <f t="shared" si="94"/>
        <v>0</v>
      </c>
      <c r="T211" s="115">
        <f t="shared" si="94"/>
        <v>1476.7</v>
      </c>
      <c r="U211" s="115">
        <f t="shared" si="94"/>
        <v>990.1109999999999</v>
      </c>
      <c r="V211" s="156">
        <f t="shared" si="79"/>
        <v>67.04889280151689</v>
      </c>
    </row>
    <row r="212" spans="1:22" s="50" customFormat="1" ht="18.75" hidden="1">
      <c r="A212" s="136" t="s">
        <v>46</v>
      </c>
      <c r="B212" s="137"/>
      <c r="C212" s="137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29"/>
      <c r="O212" s="26"/>
      <c r="P212" s="123"/>
      <c r="Q212" s="64"/>
      <c r="R212" s="64"/>
      <c r="S212" s="123"/>
      <c r="T212" s="123"/>
      <c r="U212" s="123"/>
      <c r="V212" s="122" t="e">
        <f t="shared" si="79"/>
        <v>#DIV/0!</v>
      </c>
    </row>
    <row r="213" spans="1:22" s="108" customFormat="1" ht="15.75" hidden="1">
      <c r="A213" s="106" t="s">
        <v>128</v>
      </c>
      <c r="B213" s="107" t="s">
        <v>129</v>
      </c>
      <c r="C213" s="93" t="s">
        <v>120</v>
      </c>
      <c r="D213" s="93"/>
      <c r="E213" s="93"/>
      <c r="F213" s="24">
        <f>SUM(G213:L213)</f>
        <v>0</v>
      </c>
      <c r="G213" s="93"/>
      <c r="H213" s="93"/>
      <c r="I213" s="93"/>
      <c r="J213" s="93"/>
      <c r="K213" s="93"/>
      <c r="L213" s="93"/>
      <c r="M213" s="93"/>
      <c r="N213" s="24">
        <v>36</v>
      </c>
      <c r="O213" s="19"/>
      <c r="P213" s="121">
        <v>0</v>
      </c>
      <c r="Q213" s="20"/>
      <c r="R213" s="6">
        <f>SUM(P213+Q213)</f>
        <v>0</v>
      </c>
      <c r="S213" s="121"/>
      <c r="T213" s="117">
        <f>SUM(R213+S213)</f>
        <v>0</v>
      </c>
      <c r="U213" s="121">
        <v>0</v>
      </c>
      <c r="V213" s="122" t="e">
        <f t="shared" si="79"/>
        <v>#DIV/0!</v>
      </c>
    </row>
    <row r="214" spans="1:22" s="51" customFormat="1" ht="15.75" hidden="1">
      <c r="A214" s="41" t="s">
        <v>47</v>
      </c>
      <c r="B214" s="22" t="s">
        <v>48</v>
      </c>
      <c r="C214" s="32" t="s">
        <v>75</v>
      </c>
      <c r="D214" s="32"/>
      <c r="E214" s="32"/>
      <c r="F214" s="18">
        <f>SUM(G214:L214)</f>
        <v>0</v>
      </c>
      <c r="G214" s="32"/>
      <c r="H214" s="32"/>
      <c r="I214" s="32"/>
      <c r="J214" s="32"/>
      <c r="K214" s="32"/>
      <c r="L214" s="32"/>
      <c r="M214" s="32"/>
      <c r="N214" s="18">
        <v>36</v>
      </c>
      <c r="O214" s="65"/>
      <c r="P214" s="110">
        <v>0</v>
      </c>
      <c r="Q214" s="21"/>
      <c r="R214" s="9">
        <f>SUM(P214+Q214)</f>
        <v>0</v>
      </c>
      <c r="S214" s="110"/>
      <c r="T214" s="111">
        <f>SUM(R214+S214)</f>
        <v>0</v>
      </c>
      <c r="U214" s="110"/>
      <c r="V214" s="122" t="e">
        <f t="shared" si="79"/>
        <v>#DIV/0!</v>
      </c>
    </row>
    <row r="215" spans="1:22" s="51" customFormat="1" ht="15.75" hidden="1">
      <c r="A215" s="41" t="s">
        <v>47</v>
      </c>
      <c r="B215" s="22" t="s">
        <v>37</v>
      </c>
      <c r="C215" s="32" t="s">
        <v>12</v>
      </c>
      <c r="D215" s="32"/>
      <c r="E215" s="32"/>
      <c r="F215" s="18"/>
      <c r="G215" s="32"/>
      <c r="H215" s="32"/>
      <c r="I215" s="32"/>
      <c r="J215" s="32"/>
      <c r="K215" s="32"/>
      <c r="L215" s="32"/>
      <c r="M215" s="32"/>
      <c r="N215" s="18"/>
      <c r="O215" s="65"/>
      <c r="P215" s="110">
        <v>0</v>
      </c>
      <c r="Q215" s="21"/>
      <c r="R215" s="9">
        <f>SUM(P215+Q215)</f>
        <v>0</v>
      </c>
      <c r="S215" s="110"/>
      <c r="T215" s="111">
        <f>SUM(R215+S215)</f>
        <v>0</v>
      </c>
      <c r="U215" s="110"/>
      <c r="V215" s="122" t="e">
        <f t="shared" si="79"/>
        <v>#DIV/0!</v>
      </c>
    </row>
    <row r="216" spans="1:22" s="52" customFormat="1" ht="18.75" hidden="1">
      <c r="A216" s="141" t="s">
        <v>49</v>
      </c>
      <c r="B216" s="142"/>
      <c r="C216" s="142"/>
      <c r="D216" s="81">
        <f>SUM(D214)</f>
        <v>0</v>
      </c>
      <c r="E216" s="81">
        <f aca="true" t="shared" si="95" ref="E216:M216">SUM(E214)</f>
        <v>0</v>
      </c>
      <c r="F216" s="81">
        <f t="shared" si="95"/>
        <v>0</v>
      </c>
      <c r="G216" s="81">
        <f t="shared" si="95"/>
        <v>0</v>
      </c>
      <c r="H216" s="81">
        <f t="shared" si="95"/>
        <v>0</v>
      </c>
      <c r="I216" s="81">
        <f t="shared" si="95"/>
        <v>0</v>
      </c>
      <c r="J216" s="81">
        <f t="shared" si="95"/>
        <v>0</v>
      </c>
      <c r="K216" s="81">
        <f t="shared" si="95"/>
        <v>0</v>
      </c>
      <c r="L216" s="81">
        <f t="shared" si="95"/>
        <v>0</v>
      </c>
      <c r="M216" s="81">
        <f t="shared" si="95"/>
        <v>0</v>
      </c>
      <c r="N216" s="25">
        <f>SUM(N214)</f>
        <v>36</v>
      </c>
      <c r="O216" s="26"/>
      <c r="P216" s="115">
        <f aca="true" t="shared" si="96" ref="P216:U216">SUM(P213:P215)</f>
        <v>0</v>
      </c>
      <c r="Q216" s="26">
        <f t="shared" si="96"/>
        <v>0</v>
      </c>
      <c r="R216" s="26">
        <f t="shared" si="96"/>
        <v>0</v>
      </c>
      <c r="S216" s="115">
        <f t="shared" si="96"/>
        <v>0</v>
      </c>
      <c r="T216" s="115">
        <f t="shared" si="96"/>
        <v>0</v>
      </c>
      <c r="U216" s="115">
        <f t="shared" si="96"/>
        <v>0</v>
      </c>
      <c r="V216" s="122" t="e">
        <f t="shared" si="79"/>
        <v>#DIV/0!</v>
      </c>
    </row>
    <row r="217" spans="1:22" ht="19.5" customHeight="1">
      <c r="A217" s="145" t="s">
        <v>98</v>
      </c>
      <c r="B217" s="146"/>
      <c r="C217" s="146"/>
      <c r="D217" s="83"/>
      <c r="E217" s="79"/>
      <c r="F217" s="79"/>
      <c r="G217" s="79"/>
      <c r="H217" s="79"/>
      <c r="I217" s="79"/>
      <c r="J217" s="79"/>
      <c r="K217" s="79"/>
      <c r="L217" s="79"/>
      <c r="M217" s="79"/>
      <c r="N217" s="4"/>
      <c r="O217" s="68"/>
      <c r="P217" s="124"/>
      <c r="Q217" s="4"/>
      <c r="R217" s="4"/>
      <c r="S217" s="124"/>
      <c r="T217" s="124"/>
      <c r="U217" s="124"/>
      <c r="V217" s="153"/>
    </row>
    <row r="218" spans="1:22" s="10" customFormat="1" ht="19.5" customHeight="1" hidden="1">
      <c r="A218" s="39" t="s">
        <v>99</v>
      </c>
      <c r="B218" s="5">
        <v>210</v>
      </c>
      <c r="C218" s="57" t="s">
        <v>30</v>
      </c>
      <c r="D218" s="84"/>
      <c r="E218" s="57"/>
      <c r="F218" s="57"/>
      <c r="G218" s="57"/>
      <c r="H218" s="57"/>
      <c r="I218" s="57"/>
      <c r="J218" s="57"/>
      <c r="K218" s="57"/>
      <c r="L218" s="57"/>
      <c r="M218" s="57"/>
      <c r="N218" s="20">
        <f>SUM(N219:N221)</f>
        <v>0</v>
      </c>
      <c r="O218" s="11"/>
      <c r="P218" s="111"/>
      <c r="Q218" s="9"/>
      <c r="R218" s="9"/>
      <c r="S218" s="111"/>
      <c r="T218" s="111"/>
      <c r="U218" s="111"/>
      <c r="V218" s="122"/>
    </row>
    <row r="219" spans="1:22" s="10" customFormat="1" ht="15.75" hidden="1">
      <c r="A219" s="37" t="s">
        <v>99</v>
      </c>
      <c r="B219" s="8">
        <v>211</v>
      </c>
      <c r="C219" s="56" t="s">
        <v>1</v>
      </c>
      <c r="D219" s="85"/>
      <c r="E219" s="56"/>
      <c r="F219" s="56"/>
      <c r="G219" s="56"/>
      <c r="H219" s="56"/>
      <c r="I219" s="56"/>
      <c r="J219" s="56"/>
      <c r="K219" s="56"/>
      <c r="L219" s="56"/>
      <c r="M219" s="56"/>
      <c r="N219" s="18"/>
      <c r="O219" s="65"/>
      <c r="P219" s="111"/>
      <c r="Q219" s="9"/>
      <c r="R219" s="9"/>
      <c r="S219" s="111"/>
      <c r="T219" s="111"/>
      <c r="U219" s="111"/>
      <c r="V219" s="122"/>
    </row>
    <row r="220" spans="1:22" s="53" customFormat="1" ht="15.75" customHeight="1" hidden="1">
      <c r="A220" s="37" t="s">
        <v>99</v>
      </c>
      <c r="B220" s="8">
        <v>212</v>
      </c>
      <c r="C220" s="55" t="s">
        <v>2</v>
      </c>
      <c r="D220" s="86"/>
      <c r="E220" s="55"/>
      <c r="F220" s="55"/>
      <c r="G220" s="55"/>
      <c r="H220" s="55"/>
      <c r="I220" s="55"/>
      <c r="J220" s="55"/>
      <c r="K220" s="55"/>
      <c r="L220" s="55"/>
      <c r="M220" s="55"/>
      <c r="N220" s="18"/>
      <c r="O220" s="65"/>
      <c r="P220" s="125"/>
      <c r="Q220" s="62"/>
      <c r="R220" s="62"/>
      <c r="S220" s="125"/>
      <c r="T220" s="125"/>
      <c r="U220" s="125"/>
      <c r="V220" s="122"/>
    </row>
    <row r="221" spans="1:22" s="10" customFormat="1" ht="15.75" hidden="1">
      <c r="A221" s="37" t="s">
        <v>99</v>
      </c>
      <c r="B221" s="8">
        <v>213</v>
      </c>
      <c r="C221" s="56" t="s">
        <v>3</v>
      </c>
      <c r="D221" s="85"/>
      <c r="E221" s="56"/>
      <c r="F221" s="56"/>
      <c r="G221" s="56"/>
      <c r="H221" s="56"/>
      <c r="I221" s="56"/>
      <c r="J221" s="56"/>
      <c r="K221" s="56"/>
      <c r="L221" s="56"/>
      <c r="M221" s="56"/>
      <c r="N221" s="18"/>
      <c r="O221" s="65"/>
      <c r="P221" s="111"/>
      <c r="Q221" s="9"/>
      <c r="R221" s="9"/>
      <c r="S221" s="111"/>
      <c r="T221" s="111"/>
      <c r="U221" s="111"/>
      <c r="V221" s="122"/>
    </row>
    <row r="222" spans="1:22" s="10" customFormat="1" ht="15.75" hidden="1">
      <c r="A222" s="39" t="s">
        <v>99</v>
      </c>
      <c r="B222" s="5">
        <v>220</v>
      </c>
      <c r="C222" s="57" t="s">
        <v>4</v>
      </c>
      <c r="D222" s="84"/>
      <c r="E222" s="57"/>
      <c r="F222" s="57"/>
      <c r="G222" s="57"/>
      <c r="H222" s="57"/>
      <c r="I222" s="57"/>
      <c r="J222" s="57"/>
      <c r="K222" s="57"/>
      <c r="L222" s="57"/>
      <c r="M222" s="57"/>
      <c r="N222" s="6">
        <f>SUM(N223:N228)</f>
        <v>0</v>
      </c>
      <c r="O222" s="11"/>
      <c r="P222" s="117">
        <f aca="true" t="shared" si="97" ref="P222:U222">SUM(P224:P228)</f>
        <v>0</v>
      </c>
      <c r="Q222" s="6">
        <f t="shared" si="97"/>
        <v>0</v>
      </c>
      <c r="R222" s="6">
        <f t="shared" si="97"/>
        <v>0</v>
      </c>
      <c r="S222" s="117">
        <f t="shared" si="97"/>
        <v>0</v>
      </c>
      <c r="T222" s="117">
        <f t="shared" si="97"/>
        <v>0</v>
      </c>
      <c r="U222" s="117">
        <f t="shared" si="97"/>
        <v>0</v>
      </c>
      <c r="V222" s="122"/>
    </row>
    <row r="223" spans="1:22" s="10" customFormat="1" ht="15.75" hidden="1">
      <c r="A223" s="37" t="s">
        <v>99</v>
      </c>
      <c r="B223" s="8">
        <v>221</v>
      </c>
      <c r="C223" s="56" t="s">
        <v>5</v>
      </c>
      <c r="D223" s="85"/>
      <c r="E223" s="56"/>
      <c r="F223" s="56"/>
      <c r="G223" s="56"/>
      <c r="H223" s="56"/>
      <c r="I223" s="56"/>
      <c r="J223" s="56"/>
      <c r="K223" s="56"/>
      <c r="L223" s="56"/>
      <c r="M223" s="56"/>
      <c r="N223" s="18"/>
      <c r="O223" s="65"/>
      <c r="P223" s="111"/>
      <c r="Q223" s="9"/>
      <c r="R223" s="9"/>
      <c r="S223" s="111"/>
      <c r="T223" s="111"/>
      <c r="U223" s="111"/>
      <c r="V223" s="122"/>
    </row>
    <row r="224" spans="1:22" s="53" customFormat="1" ht="14.25" customHeight="1" hidden="1">
      <c r="A224" s="37" t="s">
        <v>99</v>
      </c>
      <c r="B224" s="8">
        <v>222</v>
      </c>
      <c r="C224" s="56" t="s">
        <v>6</v>
      </c>
      <c r="D224" s="85"/>
      <c r="E224" s="56"/>
      <c r="F224" s="56"/>
      <c r="G224" s="56"/>
      <c r="H224" s="56"/>
      <c r="I224" s="56"/>
      <c r="J224" s="56"/>
      <c r="K224" s="56"/>
      <c r="L224" s="56"/>
      <c r="M224" s="56"/>
      <c r="N224" s="18"/>
      <c r="O224" s="65"/>
      <c r="P224" s="110">
        <v>0</v>
      </c>
      <c r="Q224" s="62">
        <v>0</v>
      </c>
      <c r="R224" s="9">
        <f aca="true" t="shared" si="98" ref="R224:R229">SUM(P224+Q224)</f>
        <v>0</v>
      </c>
      <c r="S224" s="125">
        <v>0</v>
      </c>
      <c r="T224" s="111">
        <f>SUM(R224+S224)</f>
        <v>0</v>
      </c>
      <c r="U224" s="125"/>
      <c r="V224" s="122"/>
    </row>
    <row r="225" spans="1:22" s="10" customFormat="1" ht="14.25" customHeight="1" hidden="1">
      <c r="A225" s="37" t="s">
        <v>99</v>
      </c>
      <c r="B225" s="8">
        <v>223</v>
      </c>
      <c r="C225" s="56" t="s">
        <v>7</v>
      </c>
      <c r="D225" s="85"/>
      <c r="E225" s="56"/>
      <c r="F225" s="56"/>
      <c r="G225" s="56"/>
      <c r="H225" s="56"/>
      <c r="I225" s="56"/>
      <c r="J225" s="56"/>
      <c r="K225" s="56"/>
      <c r="L225" s="56"/>
      <c r="M225" s="56"/>
      <c r="N225" s="18"/>
      <c r="O225" s="65"/>
      <c r="P225" s="111"/>
      <c r="Q225" s="9"/>
      <c r="R225" s="9">
        <f t="shared" si="98"/>
        <v>0</v>
      </c>
      <c r="S225" s="111"/>
      <c r="T225" s="111">
        <f>SUM(R225+S225)</f>
        <v>0</v>
      </c>
      <c r="U225" s="111"/>
      <c r="V225" s="122"/>
    </row>
    <row r="226" spans="1:22" s="10" customFormat="1" ht="14.25" customHeight="1" hidden="1">
      <c r="A226" s="37" t="s">
        <v>99</v>
      </c>
      <c r="B226" s="8">
        <v>224</v>
      </c>
      <c r="C226" s="56" t="s">
        <v>8</v>
      </c>
      <c r="D226" s="85"/>
      <c r="E226" s="56"/>
      <c r="F226" s="56"/>
      <c r="G226" s="56"/>
      <c r="H226" s="56"/>
      <c r="I226" s="56"/>
      <c r="J226" s="56"/>
      <c r="K226" s="56"/>
      <c r="L226" s="56"/>
      <c r="M226" s="56"/>
      <c r="N226" s="18"/>
      <c r="O226" s="65"/>
      <c r="P226" s="111"/>
      <c r="Q226" s="9"/>
      <c r="R226" s="9">
        <f t="shared" si="98"/>
        <v>0</v>
      </c>
      <c r="S226" s="111"/>
      <c r="T226" s="111">
        <f>SUM(R226+S226)</f>
        <v>0</v>
      </c>
      <c r="U226" s="111"/>
      <c r="V226" s="122"/>
    </row>
    <row r="227" spans="1:22" s="10" customFormat="1" ht="14.25" customHeight="1" hidden="1">
      <c r="A227" s="37" t="s">
        <v>99</v>
      </c>
      <c r="B227" s="8">
        <v>225</v>
      </c>
      <c r="C227" s="56" t="s">
        <v>9</v>
      </c>
      <c r="D227" s="85"/>
      <c r="E227" s="56"/>
      <c r="F227" s="56"/>
      <c r="G227" s="56"/>
      <c r="H227" s="56"/>
      <c r="I227" s="56"/>
      <c r="J227" s="56"/>
      <c r="K227" s="56"/>
      <c r="L227" s="56"/>
      <c r="M227" s="56"/>
      <c r="N227" s="18"/>
      <c r="O227" s="65"/>
      <c r="P227" s="111"/>
      <c r="Q227" s="9"/>
      <c r="R227" s="9">
        <f t="shared" si="98"/>
        <v>0</v>
      </c>
      <c r="S227" s="111"/>
      <c r="T227" s="111">
        <f>SUM(R227+S227)</f>
        <v>0</v>
      </c>
      <c r="U227" s="111"/>
      <c r="V227" s="122"/>
    </row>
    <row r="228" spans="1:22" s="53" customFormat="1" ht="14.25" customHeight="1" hidden="1">
      <c r="A228" s="37" t="s">
        <v>99</v>
      </c>
      <c r="B228" s="8">
        <v>226</v>
      </c>
      <c r="C228" s="9" t="s">
        <v>10</v>
      </c>
      <c r="D228" s="87"/>
      <c r="E228" s="9"/>
      <c r="F228" s="9"/>
      <c r="G228" s="9"/>
      <c r="H228" s="9"/>
      <c r="I228" s="9"/>
      <c r="J228" s="9"/>
      <c r="K228" s="9"/>
      <c r="L228" s="9"/>
      <c r="M228" s="9"/>
      <c r="N228" s="18"/>
      <c r="O228" s="65"/>
      <c r="P228" s="125"/>
      <c r="Q228" s="62"/>
      <c r="R228" s="9">
        <f t="shared" si="98"/>
        <v>0</v>
      </c>
      <c r="S228" s="125"/>
      <c r="T228" s="111">
        <f>SUM(R228+S228)</f>
        <v>0</v>
      </c>
      <c r="U228" s="125"/>
      <c r="V228" s="122"/>
    </row>
    <row r="229" spans="1:22" s="7" customFormat="1" ht="14.25" customHeight="1">
      <c r="A229" s="39" t="s">
        <v>99</v>
      </c>
      <c r="B229" s="5">
        <v>290</v>
      </c>
      <c r="C229" s="93" t="s">
        <v>12</v>
      </c>
      <c r="D229" s="94"/>
      <c r="E229" s="93"/>
      <c r="F229" s="24">
        <f>SUM(G229:L229)</f>
        <v>0</v>
      </c>
      <c r="G229" s="93"/>
      <c r="H229" s="93"/>
      <c r="I229" s="93"/>
      <c r="J229" s="93"/>
      <c r="K229" s="93"/>
      <c r="L229" s="93"/>
      <c r="M229" s="93"/>
      <c r="N229" s="24">
        <v>10</v>
      </c>
      <c r="O229" s="19">
        <f>SUM(P229:V229)</f>
        <v>0</v>
      </c>
      <c r="P229" s="117">
        <v>0</v>
      </c>
      <c r="Q229" s="6">
        <v>0</v>
      </c>
      <c r="R229" s="6">
        <f t="shared" si="98"/>
        <v>0</v>
      </c>
      <c r="S229" s="117">
        <v>0</v>
      </c>
      <c r="T229" s="117">
        <v>0</v>
      </c>
      <c r="U229" s="117">
        <v>0</v>
      </c>
      <c r="V229" s="122">
        <v>0</v>
      </c>
    </row>
    <row r="230" spans="1:22" s="7" customFormat="1" ht="14.25" customHeight="1" hidden="1">
      <c r="A230" s="39" t="s">
        <v>99</v>
      </c>
      <c r="B230" s="5">
        <v>300</v>
      </c>
      <c r="C230" s="57" t="s">
        <v>13</v>
      </c>
      <c r="D230" s="84"/>
      <c r="E230" s="57"/>
      <c r="F230" s="57"/>
      <c r="G230" s="57"/>
      <c r="H230" s="57"/>
      <c r="I230" s="57"/>
      <c r="J230" s="57"/>
      <c r="K230" s="57"/>
      <c r="L230" s="57"/>
      <c r="M230" s="57"/>
      <c r="N230" s="24">
        <f>SUM(N231:N232)</f>
        <v>0</v>
      </c>
      <c r="O230" s="19"/>
      <c r="P230" s="117">
        <f aca="true" t="shared" si="99" ref="P230:U230">SUM(P231:P232)</f>
        <v>0</v>
      </c>
      <c r="Q230" s="6">
        <f t="shared" si="99"/>
        <v>0</v>
      </c>
      <c r="R230" s="6">
        <f t="shared" si="99"/>
        <v>0</v>
      </c>
      <c r="S230" s="117">
        <f t="shared" si="99"/>
        <v>0</v>
      </c>
      <c r="T230" s="117">
        <f t="shared" si="99"/>
        <v>0</v>
      </c>
      <c r="U230" s="117">
        <f t="shared" si="99"/>
        <v>0</v>
      </c>
      <c r="V230" s="122"/>
    </row>
    <row r="231" spans="1:22" s="10" customFormat="1" ht="14.25" customHeight="1" hidden="1">
      <c r="A231" s="37" t="s">
        <v>99</v>
      </c>
      <c r="B231" s="8">
        <v>310</v>
      </c>
      <c r="C231" s="9" t="s">
        <v>14</v>
      </c>
      <c r="D231" s="87"/>
      <c r="E231" s="9"/>
      <c r="F231" s="9"/>
      <c r="G231" s="9"/>
      <c r="H231" s="9"/>
      <c r="I231" s="9"/>
      <c r="J231" s="9"/>
      <c r="K231" s="9"/>
      <c r="L231" s="9"/>
      <c r="M231" s="9"/>
      <c r="N231" s="18"/>
      <c r="O231" s="65"/>
      <c r="P231" s="111">
        <v>0</v>
      </c>
      <c r="Q231" s="9"/>
      <c r="R231" s="9">
        <f>SUM(P231+Q231)</f>
        <v>0</v>
      </c>
      <c r="S231" s="111"/>
      <c r="T231" s="111">
        <f>SUM(R231+S231)</f>
        <v>0</v>
      </c>
      <c r="U231" s="111"/>
      <c r="V231" s="122"/>
    </row>
    <row r="232" spans="1:22" s="10" customFormat="1" ht="14.25" customHeight="1" hidden="1">
      <c r="A232" s="37" t="s">
        <v>99</v>
      </c>
      <c r="B232" s="8">
        <v>340</v>
      </c>
      <c r="C232" s="9" t="s">
        <v>15</v>
      </c>
      <c r="D232" s="87"/>
      <c r="E232" s="9"/>
      <c r="F232" s="9"/>
      <c r="G232" s="9"/>
      <c r="H232" s="9"/>
      <c r="I232" s="9"/>
      <c r="J232" s="9"/>
      <c r="K232" s="9"/>
      <c r="L232" s="9"/>
      <c r="M232" s="9"/>
      <c r="N232" s="18"/>
      <c r="O232" s="65"/>
      <c r="P232" s="111">
        <v>0</v>
      </c>
      <c r="Q232" s="9">
        <v>0</v>
      </c>
      <c r="R232" s="9">
        <f>SUM(P232+Q232)</f>
        <v>0</v>
      </c>
      <c r="S232" s="111">
        <v>0</v>
      </c>
      <c r="T232" s="111">
        <f>SUM(R232+S232)</f>
        <v>0</v>
      </c>
      <c r="U232" s="111"/>
      <c r="V232" s="122"/>
    </row>
    <row r="233" spans="1:22" s="28" customFormat="1" ht="18.75">
      <c r="A233" s="141" t="s">
        <v>34</v>
      </c>
      <c r="B233" s="142"/>
      <c r="C233" s="142"/>
      <c r="D233" s="81">
        <f>SUM(D229)</f>
        <v>0</v>
      </c>
      <c r="E233" s="81">
        <f aca="true" t="shared" si="100" ref="E233:M233">SUM(E229)</f>
        <v>0</v>
      </c>
      <c r="F233" s="81">
        <f t="shared" si="100"/>
        <v>0</v>
      </c>
      <c r="G233" s="81">
        <f t="shared" si="100"/>
        <v>0</v>
      </c>
      <c r="H233" s="81">
        <f t="shared" si="100"/>
        <v>0</v>
      </c>
      <c r="I233" s="81">
        <f t="shared" si="100"/>
        <v>0</v>
      </c>
      <c r="J233" s="81">
        <f t="shared" si="100"/>
        <v>0</v>
      </c>
      <c r="K233" s="81">
        <f t="shared" si="100"/>
        <v>0</v>
      </c>
      <c r="L233" s="81">
        <f t="shared" si="100"/>
        <v>0</v>
      </c>
      <c r="M233" s="81">
        <f t="shared" si="100"/>
        <v>0</v>
      </c>
      <c r="N233" s="26">
        <f>SUM(N218,N222,N229,N230)</f>
        <v>10</v>
      </c>
      <c r="O233" s="26">
        <f>SUM(O218,O222,O229,O230)</f>
        <v>0</v>
      </c>
      <c r="P233" s="115">
        <f aca="true" t="shared" si="101" ref="P233:U233">SUM(P230,P229,P222)</f>
        <v>0</v>
      </c>
      <c r="Q233" s="26">
        <f t="shared" si="101"/>
        <v>0</v>
      </c>
      <c r="R233" s="26">
        <f t="shared" si="101"/>
        <v>0</v>
      </c>
      <c r="S233" s="115">
        <f t="shared" si="101"/>
        <v>0</v>
      </c>
      <c r="T233" s="113">
        <v>0</v>
      </c>
      <c r="U233" s="115">
        <f t="shared" si="101"/>
        <v>0</v>
      </c>
      <c r="V233" s="157">
        <v>0</v>
      </c>
    </row>
    <row r="234" spans="1:22" s="50" customFormat="1" ht="18.75" hidden="1">
      <c r="A234" s="136" t="s">
        <v>46</v>
      </c>
      <c r="B234" s="137"/>
      <c r="C234" s="137"/>
      <c r="D234" s="96"/>
      <c r="E234" s="48"/>
      <c r="F234" s="48"/>
      <c r="G234" s="48"/>
      <c r="H234" s="48"/>
      <c r="I234" s="48"/>
      <c r="J234" s="48"/>
      <c r="K234" s="48"/>
      <c r="L234" s="48"/>
      <c r="M234" s="48"/>
      <c r="N234" s="29"/>
      <c r="O234" s="26"/>
      <c r="P234" s="128"/>
      <c r="Q234" s="60"/>
      <c r="R234" s="60"/>
      <c r="S234" s="128"/>
      <c r="T234" s="128"/>
      <c r="U234" s="128"/>
      <c r="V234" s="122"/>
    </row>
    <row r="235" spans="1:22" s="51" customFormat="1" ht="15.75" hidden="1">
      <c r="A235" s="41" t="s">
        <v>47</v>
      </c>
      <c r="B235" s="22" t="s">
        <v>48</v>
      </c>
      <c r="C235" s="32" t="s">
        <v>75</v>
      </c>
      <c r="D235" s="88"/>
      <c r="E235" s="32"/>
      <c r="F235" s="32"/>
      <c r="G235" s="32"/>
      <c r="H235" s="32"/>
      <c r="I235" s="32"/>
      <c r="J235" s="32"/>
      <c r="K235" s="32"/>
      <c r="L235" s="32"/>
      <c r="M235" s="32"/>
      <c r="N235" s="18"/>
      <c r="O235" s="65"/>
      <c r="P235" s="110"/>
      <c r="Q235" s="21"/>
      <c r="R235" s="21"/>
      <c r="S235" s="110"/>
      <c r="T235" s="110"/>
      <c r="U235" s="110"/>
      <c r="V235" s="122"/>
    </row>
    <row r="236" spans="1:22" s="51" customFormat="1" ht="15.75" hidden="1">
      <c r="A236" s="41" t="s">
        <v>47</v>
      </c>
      <c r="B236" s="22" t="s">
        <v>37</v>
      </c>
      <c r="C236" s="32" t="s">
        <v>75</v>
      </c>
      <c r="D236" s="88"/>
      <c r="E236" s="32"/>
      <c r="F236" s="32"/>
      <c r="G236" s="32"/>
      <c r="H236" s="32"/>
      <c r="I236" s="32"/>
      <c r="J236" s="32"/>
      <c r="K236" s="32"/>
      <c r="L236" s="32"/>
      <c r="M236" s="32"/>
      <c r="N236" s="18"/>
      <c r="O236" s="65"/>
      <c r="P236" s="110"/>
      <c r="Q236" s="21"/>
      <c r="R236" s="21"/>
      <c r="S236" s="110"/>
      <c r="T236" s="110"/>
      <c r="U236" s="110"/>
      <c r="V236" s="122"/>
    </row>
    <row r="237" spans="1:22" s="51" customFormat="1" ht="15.75" hidden="1">
      <c r="A237" s="41" t="s">
        <v>47</v>
      </c>
      <c r="B237" s="22" t="s">
        <v>55</v>
      </c>
      <c r="C237" s="32" t="s">
        <v>75</v>
      </c>
      <c r="D237" s="88"/>
      <c r="E237" s="32"/>
      <c r="F237" s="32"/>
      <c r="G237" s="32"/>
      <c r="H237" s="32"/>
      <c r="I237" s="32"/>
      <c r="J237" s="32"/>
      <c r="K237" s="32"/>
      <c r="L237" s="32"/>
      <c r="M237" s="32"/>
      <c r="N237" s="18"/>
      <c r="O237" s="65"/>
      <c r="P237" s="110"/>
      <c r="Q237" s="21"/>
      <c r="R237" s="21"/>
      <c r="S237" s="110"/>
      <c r="T237" s="110"/>
      <c r="U237" s="110"/>
      <c r="V237" s="122"/>
    </row>
    <row r="238" spans="1:22" s="51" customFormat="1" ht="15.75" hidden="1">
      <c r="A238" s="41" t="s">
        <v>74</v>
      </c>
      <c r="B238" s="22" t="s">
        <v>48</v>
      </c>
      <c r="C238" s="32" t="s">
        <v>76</v>
      </c>
      <c r="D238" s="88"/>
      <c r="E238" s="32"/>
      <c r="F238" s="32"/>
      <c r="G238" s="32"/>
      <c r="H238" s="32"/>
      <c r="I238" s="32"/>
      <c r="J238" s="32"/>
      <c r="K238" s="32"/>
      <c r="L238" s="32"/>
      <c r="M238" s="32"/>
      <c r="N238" s="18"/>
      <c r="O238" s="65"/>
      <c r="P238" s="110"/>
      <c r="Q238" s="21"/>
      <c r="R238" s="21"/>
      <c r="S238" s="110"/>
      <c r="T238" s="110"/>
      <c r="U238" s="110"/>
      <c r="V238" s="122"/>
    </row>
    <row r="239" spans="1:22" s="51" customFormat="1" ht="15.75" hidden="1">
      <c r="A239" s="41" t="s">
        <v>74</v>
      </c>
      <c r="B239" s="22" t="s">
        <v>37</v>
      </c>
      <c r="C239" s="32" t="s">
        <v>76</v>
      </c>
      <c r="D239" s="88"/>
      <c r="E239" s="32"/>
      <c r="F239" s="32"/>
      <c r="G239" s="32"/>
      <c r="H239" s="32"/>
      <c r="I239" s="32"/>
      <c r="J239" s="32"/>
      <c r="K239" s="32"/>
      <c r="L239" s="32"/>
      <c r="M239" s="32"/>
      <c r="N239" s="18"/>
      <c r="O239" s="65"/>
      <c r="P239" s="110"/>
      <c r="Q239" s="21"/>
      <c r="R239" s="21"/>
      <c r="S239" s="110"/>
      <c r="T239" s="110"/>
      <c r="U239" s="110"/>
      <c r="V239" s="122"/>
    </row>
    <row r="240" spans="1:22" s="51" customFormat="1" ht="15.75" hidden="1">
      <c r="A240" s="41" t="s">
        <v>74</v>
      </c>
      <c r="B240" s="22" t="s">
        <v>55</v>
      </c>
      <c r="C240" s="32" t="s">
        <v>76</v>
      </c>
      <c r="D240" s="88"/>
      <c r="E240" s="32"/>
      <c r="F240" s="32"/>
      <c r="G240" s="32"/>
      <c r="H240" s="32"/>
      <c r="I240" s="32"/>
      <c r="J240" s="32"/>
      <c r="K240" s="32"/>
      <c r="L240" s="32"/>
      <c r="M240" s="32"/>
      <c r="N240" s="18"/>
      <c r="O240" s="65"/>
      <c r="P240" s="110"/>
      <c r="Q240" s="21"/>
      <c r="R240" s="21"/>
      <c r="S240" s="110"/>
      <c r="T240" s="110"/>
      <c r="U240" s="110"/>
      <c r="V240" s="122"/>
    </row>
    <row r="241" spans="1:22" s="52" customFormat="1" ht="18.75" hidden="1">
      <c r="A241" s="141" t="s">
        <v>49</v>
      </c>
      <c r="B241" s="142"/>
      <c r="C241" s="142"/>
      <c r="D241" s="80"/>
      <c r="E241" s="78"/>
      <c r="F241" s="78"/>
      <c r="G241" s="78"/>
      <c r="H241" s="78"/>
      <c r="I241" s="78"/>
      <c r="J241" s="78"/>
      <c r="K241" s="78"/>
      <c r="L241" s="78"/>
      <c r="M241" s="78"/>
      <c r="N241" s="26">
        <f>SUM(N235:N240)</f>
        <v>0</v>
      </c>
      <c r="O241" s="26"/>
      <c r="P241" s="129"/>
      <c r="Q241" s="61"/>
      <c r="R241" s="61"/>
      <c r="S241" s="129"/>
      <c r="T241" s="129"/>
      <c r="U241" s="129"/>
      <c r="V241" s="122"/>
    </row>
    <row r="242" spans="1:22" ht="19.5" customHeight="1">
      <c r="A242" s="33" t="s">
        <v>100</v>
      </c>
      <c r="B242" s="3" t="s">
        <v>139</v>
      </c>
      <c r="C242" s="4"/>
      <c r="D242" s="89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68"/>
      <c r="P242" s="124"/>
      <c r="Q242" s="4"/>
      <c r="R242" s="4"/>
      <c r="S242" s="124"/>
      <c r="T242" s="124"/>
      <c r="U242" s="124"/>
      <c r="V242" s="153"/>
    </row>
    <row r="243" spans="1:22" s="10" customFormat="1" ht="18.75" customHeight="1">
      <c r="A243" s="37" t="s">
        <v>140</v>
      </c>
      <c r="B243" s="8">
        <v>231</v>
      </c>
      <c r="C243" s="56" t="s">
        <v>11</v>
      </c>
      <c r="D243" s="56">
        <v>533</v>
      </c>
      <c r="E243" s="56">
        <v>435</v>
      </c>
      <c r="F243" s="18">
        <f>SUM(G243:L243)</f>
        <v>533</v>
      </c>
      <c r="G243" s="56"/>
      <c r="H243" s="56"/>
      <c r="I243" s="56"/>
      <c r="J243" s="56">
        <v>373</v>
      </c>
      <c r="K243" s="56"/>
      <c r="L243" s="56">
        <v>160</v>
      </c>
      <c r="M243" s="56"/>
      <c r="N243" s="18">
        <v>375</v>
      </c>
      <c r="O243" s="65">
        <f>SUM(P243:V243)</f>
        <v>30</v>
      </c>
      <c r="P243" s="111">
        <v>10</v>
      </c>
      <c r="Q243" s="9">
        <v>0</v>
      </c>
      <c r="R243" s="9">
        <f>SUM(P243+Q243)</f>
        <v>10</v>
      </c>
      <c r="S243" s="111">
        <v>0</v>
      </c>
      <c r="T243" s="111">
        <v>10</v>
      </c>
      <c r="U243" s="111">
        <v>0</v>
      </c>
      <c r="V243" s="122">
        <f>U243/T243*100</f>
        <v>0</v>
      </c>
    </row>
    <row r="244" spans="1:22" s="28" customFormat="1" ht="18.75">
      <c r="A244" s="141" t="s">
        <v>112</v>
      </c>
      <c r="B244" s="142"/>
      <c r="C244" s="142"/>
      <c r="D244" s="81">
        <f>SUM(D243)</f>
        <v>533</v>
      </c>
      <c r="E244" s="81">
        <f aca="true" t="shared" si="102" ref="E244:M244">SUM(E243)</f>
        <v>435</v>
      </c>
      <c r="F244" s="81">
        <f t="shared" si="102"/>
        <v>533</v>
      </c>
      <c r="G244" s="81">
        <f t="shared" si="102"/>
        <v>0</v>
      </c>
      <c r="H244" s="81">
        <f t="shared" si="102"/>
        <v>0</v>
      </c>
      <c r="I244" s="81">
        <f t="shared" si="102"/>
        <v>0</v>
      </c>
      <c r="J244" s="81">
        <f t="shared" si="102"/>
        <v>373</v>
      </c>
      <c r="K244" s="81">
        <f t="shared" si="102"/>
        <v>0</v>
      </c>
      <c r="L244" s="81">
        <f t="shared" si="102"/>
        <v>160</v>
      </c>
      <c r="M244" s="81">
        <f t="shared" si="102"/>
        <v>0</v>
      </c>
      <c r="N244" s="25">
        <f aca="true" t="shared" si="103" ref="N244:V244">SUM(N242:N243)</f>
        <v>375</v>
      </c>
      <c r="O244" s="25">
        <f t="shared" si="103"/>
        <v>30</v>
      </c>
      <c r="P244" s="115">
        <f t="shared" si="103"/>
        <v>10</v>
      </c>
      <c r="Q244" s="25">
        <f t="shared" si="103"/>
        <v>0</v>
      </c>
      <c r="R244" s="25">
        <f t="shared" si="103"/>
        <v>10</v>
      </c>
      <c r="S244" s="115">
        <f t="shared" si="103"/>
        <v>0</v>
      </c>
      <c r="T244" s="115">
        <f t="shared" si="103"/>
        <v>10</v>
      </c>
      <c r="U244" s="115">
        <f t="shared" si="103"/>
        <v>0</v>
      </c>
      <c r="V244" s="156">
        <v>0</v>
      </c>
    </row>
    <row r="245" spans="1:22" s="27" customFormat="1" ht="22.5" customHeight="1">
      <c r="A245" s="42"/>
      <c r="B245" s="30"/>
      <c r="C245" s="29" t="s">
        <v>40</v>
      </c>
      <c r="D245" s="31">
        <f aca="true" t="shared" si="104" ref="D245:N245">SUM(D97,D113,D180,D193,D233,D241,D244,D137,D125,D211,D185,D216)</f>
        <v>8949</v>
      </c>
      <c r="E245" s="31">
        <f t="shared" si="104"/>
        <v>6535</v>
      </c>
      <c r="F245" s="31">
        <f t="shared" si="104"/>
        <v>8720</v>
      </c>
      <c r="G245" s="31">
        <f t="shared" si="104"/>
        <v>949</v>
      </c>
      <c r="H245" s="31">
        <f t="shared" si="104"/>
        <v>3019</v>
      </c>
      <c r="I245" s="31">
        <f t="shared" si="104"/>
        <v>2957</v>
      </c>
      <c r="J245" s="31">
        <f t="shared" si="104"/>
        <v>518</v>
      </c>
      <c r="K245" s="31">
        <f t="shared" si="104"/>
        <v>192</v>
      </c>
      <c r="L245" s="31">
        <f t="shared" si="104"/>
        <v>1085</v>
      </c>
      <c r="M245" s="31">
        <f t="shared" si="104"/>
        <v>0</v>
      </c>
      <c r="N245" s="31" t="e">
        <f t="shared" si="104"/>
        <v>#REF!</v>
      </c>
      <c r="O245" s="25" t="e">
        <f>SUM(O97,O113,O180,O193,O233,O241,O244,O137,O125,O211,O185)</f>
        <v>#DIV/0!</v>
      </c>
      <c r="P245" s="130">
        <f>SUM(P97,P113,P180,P193,P233,P241,P244,P137,P125,P211,P185,P216)</f>
        <v>9729</v>
      </c>
      <c r="Q245" s="130">
        <f>SUM(Q97,Q113,Q180,Q193,Q233,Q241,Q244,Q137,Q125,Q211,Q185,Q216)</f>
        <v>0</v>
      </c>
      <c r="R245" s="130">
        <f>SUM(R97,R113,R180,R193,R233,R241,R244,R137,R125,R211,R185,R216)</f>
        <v>9490.102</v>
      </c>
      <c r="S245" s="130">
        <f>S244+S233+S211+S180+S137+S125+S113+S97</f>
        <v>0</v>
      </c>
      <c r="T245" s="130">
        <f>T244+T233+T211+T180+T137+T125+T113+T97</f>
        <v>9729</v>
      </c>
      <c r="U245" s="130">
        <f>U244+U233+U211+U180+U137+U125+U113+U97</f>
        <v>5903.310999999999</v>
      </c>
      <c r="V245" s="154">
        <f>U245/T245*100</f>
        <v>60.677469421317696</v>
      </c>
    </row>
    <row r="246" spans="1:22" s="10" customFormat="1" ht="17.25" customHeight="1">
      <c r="A246" s="43"/>
      <c r="B246" s="8">
        <v>211</v>
      </c>
      <c r="C246" s="56" t="s">
        <v>1</v>
      </c>
      <c r="D246" s="82">
        <f aca="true" t="shared" si="105" ref="D246:M246">SUM(D10,D100,D196)</f>
        <v>2992</v>
      </c>
      <c r="E246" s="82">
        <f t="shared" si="105"/>
        <v>2509</v>
      </c>
      <c r="F246" s="82">
        <f t="shared" si="105"/>
        <v>3269</v>
      </c>
      <c r="G246" s="82">
        <f t="shared" si="105"/>
        <v>0</v>
      </c>
      <c r="H246" s="82">
        <f t="shared" si="105"/>
        <v>1611</v>
      </c>
      <c r="I246" s="82">
        <f t="shared" si="105"/>
        <v>1516</v>
      </c>
      <c r="J246" s="82">
        <f t="shared" si="105"/>
        <v>0</v>
      </c>
      <c r="K246" s="82">
        <f t="shared" si="105"/>
        <v>142</v>
      </c>
      <c r="L246" s="82">
        <f t="shared" si="105"/>
        <v>0</v>
      </c>
      <c r="M246" s="82">
        <f t="shared" si="105"/>
        <v>0</v>
      </c>
      <c r="N246" s="18">
        <f>SUM(N29,N34,N51,N100,N196,N219,N74)</f>
        <v>4926</v>
      </c>
      <c r="O246" s="65">
        <f>SUM(O29,O34,O51,O100,O196,O219,O74)</f>
        <v>16730.151816325022</v>
      </c>
      <c r="P246" s="111">
        <f>P196+P127+P100+P10</f>
        <v>4362</v>
      </c>
      <c r="Q246" s="111">
        <f>Q196+Q127+Q100+Q10</f>
        <v>0</v>
      </c>
      <c r="R246" s="111">
        <f>R196+R127+R100+R10</f>
        <v>4343</v>
      </c>
      <c r="S246" s="111">
        <f>S196+S127+S100+S10</f>
        <v>82.90000000000009</v>
      </c>
      <c r="T246" s="111">
        <f>T196+T127+T100+T10</f>
        <v>4444.9</v>
      </c>
      <c r="U246" s="111">
        <f>SUM(U29,U34,U51,U100,U196,U219,U74,U127,U52)</f>
        <v>3316.3</v>
      </c>
      <c r="V246" s="122">
        <f>U246/T246*100</f>
        <v>74.60910256698689</v>
      </c>
    </row>
    <row r="247" spans="1:22" s="10" customFormat="1" ht="15.75">
      <c r="A247" s="43"/>
      <c r="B247" s="8">
        <v>212</v>
      </c>
      <c r="C247" s="56" t="s">
        <v>2</v>
      </c>
      <c r="D247" s="82">
        <f aca="true" t="shared" si="106" ref="D247:M247">SUM(D11,D101,D197)</f>
        <v>74</v>
      </c>
      <c r="E247" s="82">
        <f t="shared" si="106"/>
        <v>22</v>
      </c>
      <c r="F247" s="82">
        <f t="shared" si="106"/>
        <v>22</v>
      </c>
      <c r="G247" s="82">
        <f t="shared" si="106"/>
        <v>11</v>
      </c>
      <c r="H247" s="82">
        <f t="shared" si="106"/>
        <v>0</v>
      </c>
      <c r="I247" s="82">
        <f t="shared" si="106"/>
        <v>0</v>
      </c>
      <c r="J247" s="82">
        <f t="shared" si="106"/>
        <v>0</v>
      </c>
      <c r="K247" s="82">
        <f t="shared" si="106"/>
        <v>11</v>
      </c>
      <c r="L247" s="82">
        <f t="shared" si="106"/>
        <v>0</v>
      </c>
      <c r="M247" s="82">
        <f t="shared" si="106"/>
        <v>0</v>
      </c>
      <c r="N247" s="18">
        <f>SUM(N53,N101,N220,N197,N75,N35,N187)</f>
        <v>81</v>
      </c>
      <c r="O247" s="65" t="e">
        <f>SUM(O53,O101,O220,O197,O75,O35,O187)</f>
        <v>#DIV/0!</v>
      </c>
      <c r="P247" s="111">
        <f>0</f>
        <v>0</v>
      </c>
      <c r="Q247" s="111">
        <f>0</f>
        <v>0</v>
      </c>
      <c r="R247" s="111">
        <f>0</f>
        <v>0</v>
      </c>
      <c r="S247" s="111">
        <f>0</f>
        <v>0</v>
      </c>
      <c r="T247" s="111">
        <f>0</f>
        <v>0</v>
      </c>
      <c r="U247" s="111">
        <f>SUM(U53,U101,U220,U197,U75,U35,U187)</f>
        <v>0</v>
      </c>
      <c r="V247" s="122">
        <v>0</v>
      </c>
    </row>
    <row r="248" spans="1:22" s="10" customFormat="1" ht="15.75">
      <c r="A248" s="43"/>
      <c r="B248" s="8">
        <v>213</v>
      </c>
      <c r="C248" s="56" t="s">
        <v>3</v>
      </c>
      <c r="D248" s="82">
        <f aca="true" t="shared" si="107" ref="D248:M248">SUM(D12,D102,D198)</f>
        <v>1321</v>
      </c>
      <c r="E248" s="82">
        <f t="shared" si="107"/>
        <v>502</v>
      </c>
      <c r="F248" s="82">
        <f t="shared" si="107"/>
        <v>790</v>
      </c>
      <c r="G248" s="82">
        <f t="shared" si="107"/>
        <v>0</v>
      </c>
      <c r="H248" s="82">
        <f t="shared" si="107"/>
        <v>511</v>
      </c>
      <c r="I248" s="82">
        <f t="shared" si="107"/>
        <v>243</v>
      </c>
      <c r="J248" s="82">
        <f t="shared" si="107"/>
        <v>0</v>
      </c>
      <c r="K248" s="82">
        <f t="shared" si="107"/>
        <v>36</v>
      </c>
      <c r="L248" s="82">
        <f t="shared" si="107"/>
        <v>0</v>
      </c>
      <c r="M248" s="82">
        <f t="shared" si="107"/>
        <v>0</v>
      </c>
      <c r="N248" s="18">
        <f>SUM(N30,N36,N54,N102,N198,N221,N76)</f>
        <v>1685</v>
      </c>
      <c r="O248" s="65">
        <f>SUM(O30,O36,O54,O102,O198,O221,O76)</f>
        <v>5653.776531860945</v>
      </c>
      <c r="P248" s="111">
        <f>P198+P128+P102+P12</f>
        <v>1382.1999999999998</v>
      </c>
      <c r="Q248" s="111">
        <f>Q198+Q128+Q102+Q12</f>
        <v>0</v>
      </c>
      <c r="R248" s="111">
        <f>R198+R128+R102+R12</f>
        <v>1401.1999999999998</v>
      </c>
      <c r="S248" s="111">
        <f>S198+S128+S102+S12</f>
        <v>92.30000000000007</v>
      </c>
      <c r="T248" s="111">
        <f>T198+T128+T102+T12</f>
        <v>1474.5</v>
      </c>
      <c r="U248" s="111">
        <f>SUM(U30,U36,U54,U102,U198,U221,U76,U128,U55)</f>
        <v>1003.9000000000001</v>
      </c>
      <c r="V248" s="122">
        <f>U248/T248*100</f>
        <v>68.08409630383181</v>
      </c>
    </row>
    <row r="249" spans="1:22" s="10" customFormat="1" ht="15.75">
      <c r="A249" s="43"/>
      <c r="B249" s="8">
        <v>221</v>
      </c>
      <c r="C249" s="56" t="s">
        <v>5</v>
      </c>
      <c r="D249" s="82">
        <f aca="true" t="shared" si="108" ref="D249:M249">SUM(D14,D104)</f>
        <v>31</v>
      </c>
      <c r="E249" s="82">
        <f t="shared" si="108"/>
        <v>20</v>
      </c>
      <c r="F249" s="82">
        <f t="shared" si="108"/>
        <v>27</v>
      </c>
      <c r="G249" s="82">
        <f t="shared" si="108"/>
        <v>27</v>
      </c>
      <c r="H249" s="82">
        <f t="shared" si="108"/>
        <v>0</v>
      </c>
      <c r="I249" s="82">
        <f t="shared" si="108"/>
        <v>0</v>
      </c>
      <c r="J249" s="82">
        <f t="shared" si="108"/>
        <v>0</v>
      </c>
      <c r="K249" s="82">
        <f t="shared" si="108"/>
        <v>0</v>
      </c>
      <c r="L249" s="82">
        <f t="shared" si="108"/>
        <v>0</v>
      </c>
      <c r="M249" s="82">
        <f t="shared" si="108"/>
        <v>0</v>
      </c>
      <c r="N249" s="18">
        <f>SUM(N104,N57,N200,N223,N78,N37)</f>
        <v>46</v>
      </c>
      <c r="O249" s="65" t="e">
        <f>SUM(O104,O57,O200,O223,O78,O37)</f>
        <v>#DIV/0!</v>
      </c>
      <c r="P249" s="111">
        <f>P200+P104+P14</f>
        <v>34.5</v>
      </c>
      <c r="Q249" s="111">
        <f>Q200+Q104+Q14</f>
        <v>0</v>
      </c>
      <c r="R249" s="111">
        <f>R200+R104+R14</f>
        <v>34.5</v>
      </c>
      <c r="S249" s="111">
        <f>S200+S104+S14</f>
        <v>-4</v>
      </c>
      <c r="T249" s="111">
        <f>T200+T104+T14</f>
        <v>30.5</v>
      </c>
      <c r="U249" s="111">
        <f>SUM(U200,U104,U57)</f>
        <v>15.599999999999998</v>
      </c>
      <c r="V249" s="122">
        <f>U249/T249*100</f>
        <v>51.147540983606554</v>
      </c>
    </row>
    <row r="250" spans="1:22" s="10" customFormat="1" ht="16.5" customHeight="1">
      <c r="A250" s="43"/>
      <c r="B250" s="8">
        <v>222</v>
      </c>
      <c r="C250" s="56" t="s">
        <v>6</v>
      </c>
      <c r="D250" s="82">
        <f aca="true" t="shared" si="109" ref="D250:M250">SUM(D15,D105)</f>
        <v>9</v>
      </c>
      <c r="E250" s="82">
        <f t="shared" si="109"/>
        <v>2</v>
      </c>
      <c r="F250" s="82">
        <f t="shared" si="109"/>
        <v>3</v>
      </c>
      <c r="G250" s="82">
        <f t="shared" si="109"/>
        <v>3</v>
      </c>
      <c r="H250" s="82">
        <f t="shared" si="109"/>
        <v>0</v>
      </c>
      <c r="I250" s="82">
        <f t="shared" si="109"/>
        <v>0</v>
      </c>
      <c r="J250" s="82">
        <f t="shared" si="109"/>
        <v>0</v>
      </c>
      <c r="K250" s="82">
        <f t="shared" si="109"/>
        <v>0</v>
      </c>
      <c r="L250" s="82">
        <f t="shared" si="109"/>
        <v>0</v>
      </c>
      <c r="M250" s="82">
        <f t="shared" si="109"/>
        <v>0</v>
      </c>
      <c r="N250" s="18">
        <f>SUM(N58,N105,N224,N201,N38,N79,N188,N163,N172)</f>
        <v>15</v>
      </c>
      <c r="O250" s="65" t="e">
        <f>SUM(O105,O15)</f>
        <v>#DIV/0!</v>
      </c>
      <c r="P250" s="111">
        <f>P201+P105+P15</f>
        <v>0</v>
      </c>
      <c r="Q250" s="111">
        <f>Q201+Q105+Q15</f>
        <v>0</v>
      </c>
      <c r="R250" s="111">
        <f>R201+R105+R15</f>
        <v>0</v>
      </c>
      <c r="S250" s="111">
        <f>S201+S105+S15</f>
        <v>0</v>
      </c>
      <c r="T250" s="111">
        <f>T201+T105+T15</f>
        <v>0</v>
      </c>
      <c r="U250" s="111">
        <f>SUM(U58,U105,U224,U201,U38,U79,U188,U163,U172)</f>
        <v>0</v>
      </c>
      <c r="V250" s="122">
        <v>0</v>
      </c>
    </row>
    <row r="251" spans="1:22" s="10" customFormat="1" ht="15.75">
      <c r="A251" s="43"/>
      <c r="B251" s="8">
        <v>223</v>
      </c>
      <c r="C251" s="56" t="s">
        <v>7</v>
      </c>
      <c r="D251" s="82">
        <f aca="true" t="shared" si="110" ref="D251:M251">SUM(D16,D106,D202,D157)</f>
        <v>158</v>
      </c>
      <c r="E251" s="82">
        <f t="shared" si="110"/>
        <v>84</v>
      </c>
      <c r="F251" s="82">
        <f t="shared" si="110"/>
        <v>84</v>
      </c>
      <c r="G251" s="82">
        <f t="shared" si="110"/>
        <v>84</v>
      </c>
      <c r="H251" s="82">
        <f t="shared" si="110"/>
        <v>0</v>
      </c>
      <c r="I251" s="82">
        <f t="shared" si="110"/>
        <v>0</v>
      </c>
      <c r="J251" s="82">
        <f t="shared" si="110"/>
        <v>0</v>
      </c>
      <c r="K251" s="82">
        <f t="shared" si="110"/>
        <v>0</v>
      </c>
      <c r="L251" s="82">
        <f t="shared" si="110"/>
        <v>0</v>
      </c>
      <c r="M251" s="82">
        <f t="shared" si="110"/>
        <v>0</v>
      </c>
      <c r="N251" s="18">
        <f>SUM(N59,N106,N157,N202,N225,N80,N39)</f>
        <v>704</v>
      </c>
      <c r="O251" s="65" t="e">
        <f>SUM(O59,O106,O157,O202,O225,O80,O39)</f>
        <v>#DIV/0!</v>
      </c>
      <c r="P251" s="111">
        <f>P202+P157+P106+P16</f>
        <v>624.8</v>
      </c>
      <c r="Q251" s="111">
        <f>Q202+Q157+Q106+Q16</f>
        <v>0</v>
      </c>
      <c r="R251" s="111">
        <f>R202+R157+R106+R16</f>
        <v>624.8</v>
      </c>
      <c r="S251" s="111">
        <f>S202+S157+S106+S16</f>
        <v>-60</v>
      </c>
      <c r="T251" s="111">
        <f>T202+T157+T106+T16</f>
        <v>564.8</v>
      </c>
      <c r="U251" s="111">
        <f>SUM(U59,U106,U157,U202,U225,U80,U39,U60,U173,U158)</f>
        <v>263.4</v>
      </c>
      <c r="V251" s="122">
        <f>U251/T251*100</f>
        <v>46.63597733711048</v>
      </c>
    </row>
    <row r="252" spans="1:22" s="10" customFormat="1" ht="15.75">
      <c r="A252" s="43"/>
      <c r="B252" s="8">
        <v>224</v>
      </c>
      <c r="C252" s="56" t="s">
        <v>8</v>
      </c>
      <c r="D252" s="82">
        <f aca="true" t="shared" si="111" ref="D252:M252">SUM(D17,D107,D203)</f>
        <v>1</v>
      </c>
      <c r="E252" s="82">
        <f t="shared" si="111"/>
        <v>0</v>
      </c>
      <c r="F252" s="82">
        <f t="shared" si="111"/>
        <v>0</v>
      </c>
      <c r="G252" s="82">
        <f t="shared" si="111"/>
        <v>0</v>
      </c>
      <c r="H252" s="82">
        <f t="shared" si="111"/>
        <v>0</v>
      </c>
      <c r="I252" s="82">
        <f t="shared" si="111"/>
        <v>0</v>
      </c>
      <c r="J252" s="82">
        <f t="shared" si="111"/>
        <v>0</v>
      </c>
      <c r="K252" s="82">
        <f t="shared" si="111"/>
        <v>0</v>
      </c>
      <c r="L252" s="82">
        <f t="shared" si="111"/>
        <v>0</v>
      </c>
      <c r="M252" s="82">
        <f t="shared" si="111"/>
        <v>0</v>
      </c>
      <c r="N252" s="18">
        <f aca="true" t="shared" si="112" ref="N252:V252">SUM(N61,N226,N81,N40,N203,N107)</f>
        <v>0</v>
      </c>
      <c r="O252" s="65" t="e">
        <f t="shared" si="112"/>
        <v>#DIV/0!</v>
      </c>
      <c r="P252" s="111">
        <f t="shared" si="112"/>
        <v>0</v>
      </c>
      <c r="Q252" s="111">
        <f>SUM(Q61,Q226,Q81,Q40,Q203,Q107)</f>
        <v>0</v>
      </c>
      <c r="R252" s="111">
        <f>SUM(R61,R226,R81,R40,R203,R107)</f>
        <v>0</v>
      </c>
      <c r="S252" s="111">
        <f>SUM(S61,S226,S81,S40,S203,S107)</f>
        <v>0</v>
      </c>
      <c r="T252" s="111">
        <f>SUM(T61,T226,T81,T40,T203,T107)</f>
        <v>0</v>
      </c>
      <c r="U252" s="111">
        <f t="shared" si="112"/>
        <v>0</v>
      </c>
      <c r="V252" s="122">
        <v>0</v>
      </c>
    </row>
    <row r="253" spans="1:22" s="10" customFormat="1" ht="15.75">
      <c r="A253" s="43"/>
      <c r="B253" s="8">
        <v>225</v>
      </c>
      <c r="C253" s="56" t="s">
        <v>9</v>
      </c>
      <c r="D253" s="82">
        <f aca="true" t="shared" si="113" ref="D253:M253">SUM(D18,D141,D142,D149,D146,D159,D164,D169,D174,D204)</f>
        <v>172</v>
      </c>
      <c r="E253" s="82">
        <f t="shared" si="113"/>
        <v>54</v>
      </c>
      <c r="F253" s="82">
        <f t="shared" si="113"/>
        <v>356</v>
      </c>
      <c r="G253" s="82">
        <f t="shared" si="113"/>
        <v>356</v>
      </c>
      <c r="H253" s="82">
        <f t="shared" si="113"/>
        <v>0</v>
      </c>
      <c r="I253" s="82">
        <f t="shared" si="113"/>
        <v>0</v>
      </c>
      <c r="J253" s="82">
        <f t="shared" si="113"/>
        <v>0</v>
      </c>
      <c r="K253" s="82">
        <f t="shared" si="113"/>
        <v>0</v>
      </c>
      <c r="L253" s="82">
        <f t="shared" si="113"/>
        <v>0</v>
      </c>
      <c r="M253" s="82">
        <f t="shared" si="113"/>
        <v>0</v>
      </c>
      <c r="N253" s="18">
        <f>SUM(N164,N159,N149,N108,N204,N227,N82,N62,N41,N182,N116,N141:N143,N146,N167,N169,N174)</f>
        <v>1224</v>
      </c>
      <c r="O253" s="65" t="e">
        <f>SUM(O164,O159,O149,O108,O204,O227,O82,O62,O41,O182,O116,O141:O143,O146,O167,O169,O174)</f>
        <v>#DIV/0!</v>
      </c>
      <c r="P253" s="110">
        <f>P204+P174+P159+P146+P142+P131+P116+P18</f>
        <v>1463</v>
      </c>
      <c r="Q253" s="110">
        <f>Q204+Q174+Q159+Q146+Q142+Q131+Q116+Q18</f>
        <v>0</v>
      </c>
      <c r="R253" s="110">
        <f>R204+R174+R159+R146+R142+R131+R116+R18</f>
        <v>1375.5</v>
      </c>
      <c r="S253" s="110">
        <f>S204+S174+S159+S146+S142+S131+S116+S18</f>
        <v>0</v>
      </c>
      <c r="T253" s="110">
        <f>T204+T174+T159+T146+T142+T131+T116+T18</f>
        <v>1463</v>
      </c>
      <c r="U253" s="111">
        <f>SUM(U204,U174,U169,U164,U159,U146,U121,U116,U108,U62,U151,U131,U132,U141,U142,U130,U205,U63,U153)</f>
        <v>205.4</v>
      </c>
      <c r="V253" s="122">
        <f>U253/T253*100</f>
        <v>14.039644565960355</v>
      </c>
    </row>
    <row r="254" spans="1:22" s="10" customFormat="1" ht="15.75">
      <c r="A254" s="43"/>
      <c r="B254" s="8">
        <v>226</v>
      </c>
      <c r="C254" s="56" t="s">
        <v>10</v>
      </c>
      <c r="D254" s="82">
        <f aca="true" t="shared" si="114" ref="D254:M254">SUM(D19,D109,D117,D144,D150,D170,D175,D206,D214)</f>
        <v>173</v>
      </c>
      <c r="E254" s="82">
        <f t="shared" si="114"/>
        <v>132</v>
      </c>
      <c r="F254" s="82">
        <f t="shared" si="114"/>
        <v>158</v>
      </c>
      <c r="G254" s="82">
        <f t="shared" si="114"/>
        <v>158</v>
      </c>
      <c r="H254" s="82">
        <f t="shared" si="114"/>
        <v>0</v>
      </c>
      <c r="I254" s="82">
        <f t="shared" si="114"/>
        <v>0</v>
      </c>
      <c r="J254" s="82">
        <f t="shared" si="114"/>
        <v>0</v>
      </c>
      <c r="K254" s="82">
        <f t="shared" si="114"/>
        <v>0</v>
      </c>
      <c r="L254" s="82">
        <f t="shared" si="114"/>
        <v>0</v>
      </c>
      <c r="M254" s="82">
        <f t="shared" si="114"/>
        <v>0</v>
      </c>
      <c r="N254" s="18">
        <f>SUM(N64,N109,N235,N228,N133,N115,N206,N94,N83,N42,N117,N189,N238,N183,N144,N147,N150,N160,N170,N175,N165,N214)</f>
        <v>155</v>
      </c>
      <c r="O254" s="65" t="e">
        <f>SUM(O64,O109,O235,O228,O133,O115,O206,O94,O83,O42,O117,O189,O238,O183,O144,O147,O150,O160,O170,O175,O165)</f>
        <v>#DIV/0!</v>
      </c>
      <c r="P254" s="111">
        <f>P206+P179+P175+P150+P133+P122+P117+P19</f>
        <v>197.2</v>
      </c>
      <c r="Q254" s="111">
        <f>Q206+Q179+Q175+Q150+Q133+Q122+Q117+Q19</f>
        <v>0</v>
      </c>
      <c r="R254" s="111">
        <f>R206+R179+R175+R150+R133+R122+R117+R19</f>
        <v>170</v>
      </c>
      <c r="S254" s="111">
        <f>S206+S179+S175+S150+S133+S122+S117+S19</f>
        <v>-3.799999999999997</v>
      </c>
      <c r="T254" s="111">
        <f>T206+T179+T175+T150+T133+T122+T117+T19</f>
        <v>193.4</v>
      </c>
      <c r="U254" s="111">
        <f>SUM(U214,U206,U150,U122,U117,U109,U64,U175,U170,U165,U160,U94,U133,U189,U134,U179,U147)</f>
        <v>49.2</v>
      </c>
      <c r="V254" s="122">
        <f>U254/T254*100</f>
        <v>25.439503619441574</v>
      </c>
    </row>
    <row r="255" spans="1:22" s="10" customFormat="1" ht="15.75">
      <c r="A255" s="43"/>
      <c r="B255" s="8">
        <v>231</v>
      </c>
      <c r="C255" s="56" t="s">
        <v>11</v>
      </c>
      <c r="D255" s="56">
        <v>0</v>
      </c>
      <c r="E255" s="56">
        <v>0</v>
      </c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56">
        <v>0</v>
      </c>
      <c r="L255" s="56">
        <v>0</v>
      </c>
      <c r="M255" s="56">
        <v>0</v>
      </c>
      <c r="N255" s="18">
        <f>SUM(N92)</f>
        <v>0</v>
      </c>
      <c r="O255" s="65">
        <f>SUM(O92)</f>
        <v>0</v>
      </c>
      <c r="P255" s="111">
        <f>P243</f>
        <v>10</v>
      </c>
      <c r="Q255" s="111">
        <f>Q243</f>
        <v>0</v>
      </c>
      <c r="R255" s="111">
        <f>R243</f>
        <v>10</v>
      </c>
      <c r="S255" s="111">
        <f>S243</f>
        <v>0</v>
      </c>
      <c r="T255" s="111">
        <f>T243</f>
        <v>10</v>
      </c>
      <c r="U255" s="111">
        <f>SUM(U92)</f>
        <v>0</v>
      </c>
      <c r="V255" s="122">
        <f>U255/T255*100</f>
        <v>0</v>
      </c>
    </row>
    <row r="256" spans="1:22" s="10" customFormat="1" ht="15.75" customHeight="1" hidden="1">
      <c r="A256" s="43"/>
      <c r="B256" s="8">
        <v>241</v>
      </c>
      <c r="C256" s="56" t="s">
        <v>73</v>
      </c>
      <c r="D256" s="56">
        <v>0</v>
      </c>
      <c r="E256" s="56">
        <v>0</v>
      </c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56">
        <v>0</v>
      </c>
      <c r="L256" s="56">
        <v>0</v>
      </c>
      <c r="M256" s="56">
        <v>0</v>
      </c>
      <c r="N256" s="18">
        <f>SUM(N127)</f>
        <v>0</v>
      </c>
      <c r="O256" s="65">
        <f>SUM(O127)</f>
        <v>0</v>
      </c>
      <c r="P256" s="111">
        <v>-1</v>
      </c>
      <c r="Q256" s="111">
        <v>0</v>
      </c>
      <c r="R256" s="111">
        <v>1</v>
      </c>
      <c r="S256" s="111">
        <v>2</v>
      </c>
      <c r="T256" s="111">
        <v>-1</v>
      </c>
      <c r="U256" s="111">
        <v>0</v>
      </c>
      <c r="V256" s="122">
        <f>U256/T256*100</f>
        <v>0</v>
      </c>
    </row>
    <row r="257" spans="1:22" s="10" customFormat="1" ht="45.75" customHeight="1" hidden="1">
      <c r="A257" s="43"/>
      <c r="B257" s="8">
        <v>242</v>
      </c>
      <c r="C257" s="56" t="s">
        <v>59</v>
      </c>
      <c r="D257" s="56">
        <f aca="true" t="shared" si="115" ref="D257:M257">SUM(D140,D155)</f>
        <v>173</v>
      </c>
      <c r="E257" s="56">
        <f t="shared" si="115"/>
        <v>0</v>
      </c>
      <c r="F257" s="56">
        <f t="shared" si="115"/>
        <v>154</v>
      </c>
      <c r="G257" s="56">
        <f t="shared" si="115"/>
        <v>0</v>
      </c>
      <c r="H257" s="56">
        <f t="shared" si="115"/>
        <v>0</v>
      </c>
      <c r="I257" s="56">
        <f t="shared" si="115"/>
        <v>0</v>
      </c>
      <c r="J257" s="56">
        <f t="shared" si="115"/>
        <v>145</v>
      </c>
      <c r="K257" s="56">
        <f t="shared" si="115"/>
        <v>0</v>
      </c>
      <c r="L257" s="56">
        <f t="shared" si="115"/>
        <v>9</v>
      </c>
      <c r="M257" s="56">
        <f t="shared" si="115"/>
        <v>0</v>
      </c>
      <c r="N257" s="18">
        <f aca="true" t="shared" si="116" ref="N257:V257">SUM(N155,N140)</f>
        <v>0</v>
      </c>
      <c r="O257" s="65" t="e">
        <f t="shared" si="116"/>
        <v>#DIV/0!</v>
      </c>
      <c r="P257" s="111">
        <f t="shared" si="116"/>
        <v>0</v>
      </c>
      <c r="Q257" s="111">
        <f>SUM(Q155,Q140)</f>
        <v>0</v>
      </c>
      <c r="R257" s="111">
        <f>SUM(R155,R140)</f>
        <v>0</v>
      </c>
      <c r="S257" s="111">
        <f>SUM(S155,S140)</f>
        <v>0</v>
      </c>
      <c r="T257" s="111">
        <f>SUM(T155,T140)</f>
        <v>0</v>
      </c>
      <c r="U257" s="111">
        <f t="shared" si="116"/>
        <v>0</v>
      </c>
      <c r="V257" s="122" t="e">
        <f>U257/T257*100</f>
        <v>#DIV/0!</v>
      </c>
    </row>
    <row r="258" spans="1:22" s="10" customFormat="1" ht="19.5" customHeight="1">
      <c r="A258" s="43"/>
      <c r="B258" s="8">
        <v>251</v>
      </c>
      <c r="C258" s="56" t="s">
        <v>41</v>
      </c>
      <c r="D258" s="56">
        <f>SUM(D243)</f>
        <v>533</v>
      </c>
      <c r="E258" s="56">
        <f aca="true" t="shared" si="117" ref="E258:M258">SUM(E243)</f>
        <v>435</v>
      </c>
      <c r="F258" s="56">
        <f t="shared" si="117"/>
        <v>533</v>
      </c>
      <c r="G258" s="56">
        <f t="shared" si="117"/>
        <v>0</v>
      </c>
      <c r="H258" s="56">
        <f t="shared" si="117"/>
        <v>0</v>
      </c>
      <c r="I258" s="56">
        <f t="shared" si="117"/>
        <v>0</v>
      </c>
      <c r="J258" s="56">
        <f t="shared" si="117"/>
        <v>373</v>
      </c>
      <c r="K258" s="56">
        <f t="shared" si="117"/>
        <v>0</v>
      </c>
      <c r="L258" s="56">
        <f t="shared" si="117"/>
        <v>160</v>
      </c>
      <c r="M258" s="56">
        <f t="shared" si="117"/>
        <v>0</v>
      </c>
      <c r="N258" s="18">
        <f>SUM(N243)</f>
        <v>375</v>
      </c>
      <c r="O258" s="65">
        <f>SUM(O243)</f>
        <v>30</v>
      </c>
      <c r="P258" s="111">
        <f>P23</f>
        <v>875</v>
      </c>
      <c r="Q258" s="111">
        <f>Q23</f>
        <v>0</v>
      </c>
      <c r="R258" s="111">
        <f>R23</f>
        <v>768.202</v>
      </c>
      <c r="S258" s="111">
        <f>S23</f>
        <v>0</v>
      </c>
      <c r="T258" s="111">
        <f>T23</f>
        <v>875</v>
      </c>
      <c r="U258" s="111">
        <f>SUM(U243,U85,U65,U135,U136,U152)</f>
        <v>668.6</v>
      </c>
      <c r="V258" s="122">
        <f>U258/T258*100</f>
        <v>76.41142857142857</v>
      </c>
    </row>
    <row r="259" spans="1:22" s="10" customFormat="1" ht="23.25" customHeight="1" hidden="1">
      <c r="A259" s="43"/>
      <c r="B259" s="8">
        <v>262</v>
      </c>
      <c r="C259" s="56" t="s">
        <v>35</v>
      </c>
      <c r="D259" s="56">
        <v>0</v>
      </c>
      <c r="E259" s="56">
        <v>0</v>
      </c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56">
        <v>0</v>
      </c>
      <c r="L259" s="56">
        <v>0</v>
      </c>
      <c r="M259" s="56">
        <v>0</v>
      </c>
      <c r="N259" s="18">
        <f aca="true" t="shared" si="118" ref="N259:V259">SUM(N66,N84,N43)</f>
        <v>0</v>
      </c>
      <c r="O259" s="65" t="e">
        <f t="shared" si="118"/>
        <v>#DIV/0!</v>
      </c>
      <c r="P259" s="111">
        <f t="shared" si="118"/>
        <v>0</v>
      </c>
      <c r="Q259" s="111">
        <f>SUM(Q66,Q84,Q43)</f>
        <v>0</v>
      </c>
      <c r="R259" s="111">
        <f>SUM(R66,R84,R43)</f>
        <v>0</v>
      </c>
      <c r="S259" s="111">
        <f>SUM(S66,S84,S43)</f>
        <v>0</v>
      </c>
      <c r="T259" s="111">
        <f>SUM(T66,T84,T43)</f>
        <v>0</v>
      </c>
      <c r="U259" s="111">
        <f t="shared" si="118"/>
        <v>0</v>
      </c>
      <c r="V259" s="122" t="e">
        <f>U259/T259*100</f>
        <v>#DIV/0!</v>
      </c>
    </row>
    <row r="260" spans="1:22" s="10" customFormat="1" ht="31.5" customHeight="1" hidden="1">
      <c r="A260" s="43"/>
      <c r="B260" s="8">
        <v>263</v>
      </c>
      <c r="C260" s="56" t="s">
        <v>119</v>
      </c>
      <c r="D260" s="56">
        <v>0</v>
      </c>
      <c r="E260" s="56">
        <v>0</v>
      </c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56">
        <v>0</v>
      </c>
      <c r="L260" s="56">
        <v>0</v>
      </c>
      <c r="M260" s="56">
        <v>0</v>
      </c>
      <c r="N260" s="18">
        <f>SUM(N67,N85,N44)</f>
        <v>0</v>
      </c>
      <c r="O260" s="65" t="e">
        <f>SUM(O67,O85,O44)</f>
        <v>#DIV/0!</v>
      </c>
      <c r="P260" s="111">
        <f>SUM(P213)</f>
        <v>0</v>
      </c>
      <c r="Q260" s="111">
        <f>SUM(Q213)</f>
        <v>0</v>
      </c>
      <c r="R260" s="111">
        <f>SUM(R213)</f>
        <v>0</v>
      </c>
      <c r="S260" s="111">
        <f>SUM(S213)</f>
        <v>0</v>
      </c>
      <c r="T260" s="111">
        <f>SUM(T213)</f>
        <v>0</v>
      </c>
      <c r="U260" s="111">
        <f>SUM(U213)</f>
        <v>0</v>
      </c>
      <c r="V260" s="122" t="e">
        <f>U260/T260*100</f>
        <v>#DIV/0!</v>
      </c>
    </row>
    <row r="261" spans="1:22" s="10" customFormat="1" ht="15.75">
      <c r="A261" s="43"/>
      <c r="B261" s="8">
        <v>290</v>
      </c>
      <c r="C261" s="56" t="s">
        <v>12</v>
      </c>
      <c r="D261" s="82">
        <f aca="true" t="shared" si="119" ref="D261:M261">SUM(D24,D176,D207,D229)</f>
        <v>78</v>
      </c>
      <c r="E261" s="82">
        <f t="shared" si="119"/>
        <v>2</v>
      </c>
      <c r="F261" s="82">
        <f t="shared" si="119"/>
        <v>2</v>
      </c>
      <c r="G261" s="82">
        <f t="shared" si="119"/>
        <v>2</v>
      </c>
      <c r="H261" s="82">
        <f t="shared" si="119"/>
        <v>0</v>
      </c>
      <c r="I261" s="82">
        <f t="shared" si="119"/>
        <v>0</v>
      </c>
      <c r="J261" s="82">
        <f t="shared" si="119"/>
        <v>0</v>
      </c>
      <c r="K261" s="82">
        <f t="shared" si="119"/>
        <v>0</v>
      </c>
      <c r="L261" s="82">
        <f t="shared" si="119"/>
        <v>0</v>
      </c>
      <c r="M261" s="82">
        <f t="shared" si="119"/>
        <v>0</v>
      </c>
      <c r="N261" s="18">
        <f>SUM(N68,N93,N95,N190,N236,N229,N45,N207,N86,N239,N91,N176)</f>
        <v>108</v>
      </c>
      <c r="O261" s="65">
        <f>SUM(O68,O93,O95,O190,O236,O229,O45,O207,O86,O239,O91,O176)</f>
        <v>538.1765691554467</v>
      </c>
      <c r="P261" s="111">
        <f>P207+P24</f>
        <v>115.4</v>
      </c>
      <c r="Q261" s="111">
        <f>Q207+Q24</f>
        <v>0</v>
      </c>
      <c r="R261" s="111">
        <f>R207+R24</f>
        <v>115.4</v>
      </c>
      <c r="S261" s="111">
        <f>S207+S24</f>
        <v>-10.5</v>
      </c>
      <c r="T261" s="111">
        <f>T207+T24</f>
        <v>104.9</v>
      </c>
      <c r="U261" s="111">
        <f>SUM(U68,U93,U95,U190,U236,U229,U45,U207,U86,U239,U91,U176,U215,U31)</f>
        <v>28.011</v>
      </c>
      <c r="V261" s="122">
        <f>U261/T261*100</f>
        <v>26.702573879885605</v>
      </c>
    </row>
    <row r="262" spans="1:22" s="10" customFormat="1" ht="15.75">
      <c r="A262" s="43"/>
      <c r="B262" s="8">
        <v>310</v>
      </c>
      <c r="C262" s="56" t="s">
        <v>14</v>
      </c>
      <c r="D262" s="82">
        <f aca="true" t="shared" si="120" ref="D262:M262">SUM(D26,D111,D152,D177,D209)</f>
        <v>77</v>
      </c>
      <c r="E262" s="82">
        <f t="shared" si="120"/>
        <v>77</v>
      </c>
      <c r="F262" s="82">
        <f t="shared" si="120"/>
        <v>77</v>
      </c>
      <c r="G262" s="82">
        <f t="shared" si="120"/>
        <v>77</v>
      </c>
      <c r="H262" s="82">
        <f t="shared" si="120"/>
        <v>0</v>
      </c>
      <c r="I262" s="82">
        <f t="shared" si="120"/>
        <v>0</v>
      </c>
      <c r="J262" s="82">
        <f t="shared" si="120"/>
        <v>0</v>
      </c>
      <c r="K262" s="82">
        <f t="shared" si="120"/>
        <v>0</v>
      </c>
      <c r="L262" s="82">
        <f t="shared" si="120"/>
        <v>0</v>
      </c>
      <c r="M262" s="82">
        <f t="shared" si="120"/>
        <v>0</v>
      </c>
      <c r="N262" s="18">
        <f>SUM(N70,N111,N161,N191,N231,N121,N209,N88,N47,N184,N152,N177,)</f>
        <v>1288</v>
      </c>
      <c r="O262" s="65" t="e">
        <f>SUM(O70,O111,O161,O191,O231,O121,O209,O88,O47,O184,O152,O177)</f>
        <v>#DIV/0!</v>
      </c>
      <c r="P262" s="111">
        <f>P209+P177+P148+P132+P123+P118+P26+P115</f>
        <v>329.2</v>
      </c>
      <c r="Q262" s="111">
        <f>Q209+Q177+Q148+Q132+Q123+Q118+Q26+Q115</f>
        <v>0</v>
      </c>
      <c r="R262" s="111">
        <f>R209+R177+R148+R132+R123+R118+R26+R115</f>
        <v>329.2</v>
      </c>
      <c r="S262" s="111">
        <f>S209+S177+S148+S132+S123+S118+S26+S115</f>
        <v>-67.9</v>
      </c>
      <c r="T262" s="111">
        <f>T209+T177+T148+T132+T123+T118+T26</f>
        <v>261.3</v>
      </c>
      <c r="U262" s="111">
        <f>SUM(U70,U111,U161,U191,U231,U209,U88,U47,U184,U177,U118,U123,U115,U149)</f>
        <v>252.2</v>
      </c>
      <c r="V262" s="122">
        <f>U262/T262*100</f>
        <v>96.51741293532338</v>
      </c>
    </row>
    <row r="263" spans="1:22" s="10" customFormat="1" ht="18.75" customHeight="1">
      <c r="A263" s="43"/>
      <c r="B263" s="8">
        <v>340</v>
      </c>
      <c r="C263" s="56" t="s">
        <v>15</v>
      </c>
      <c r="D263" s="82">
        <f aca="true" t="shared" si="121" ref="D263:M263">SUM(D27,D112,D154,D171,D178,D210)</f>
        <v>625</v>
      </c>
      <c r="E263" s="82">
        <f t="shared" si="121"/>
        <v>549</v>
      </c>
      <c r="F263" s="82">
        <f t="shared" si="121"/>
        <v>599</v>
      </c>
      <c r="G263" s="82">
        <f t="shared" si="121"/>
        <v>138</v>
      </c>
      <c r="H263" s="82">
        <f t="shared" si="121"/>
        <v>0</v>
      </c>
      <c r="I263" s="82">
        <f t="shared" si="121"/>
        <v>0</v>
      </c>
      <c r="J263" s="82">
        <f t="shared" si="121"/>
        <v>0</v>
      </c>
      <c r="K263" s="82">
        <f t="shared" si="121"/>
        <v>3</v>
      </c>
      <c r="L263" s="82">
        <f t="shared" si="121"/>
        <v>458</v>
      </c>
      <c r="M263" s="82">
        <f t="shared" si="121"/>
        <v>0</v>
      </c>
      <c r="N263" s="18">
        <f>SUM(N71,N112,N162,N232,N192,N237,N122,N210,N89,N48,N240,N166,N168,N171,N178,N154)</f>
        <v>143</v>
      </c>
      <c r="O263" s="65" t="e">
        <f>SUM(O71,O112,O162,O232,O192,O237,O122,O210,O89,O48,O240,O166,O168,O171,O178)</f>
        <v>#DIV/0!</v>
      </c>
      <c r="P263" s="110">
        <f>P210+P178+P130+P119+P124+P112+P27+P129</f>
        <v>335.7</v>
      </c>
      <c r="Q263" s="110">
        <f>Q210+Q178+Q130+Q119+Q124+Q112+Q27+Q129</f>
        <v>0</v>
      </c>
      <c r="R263" s="110">
        <f>R210+R178+R130+R119+R124+R112+R27+R129</f>
        <v>318.3</v>
      </c>
      <c r="S263" s="110">
        <f>S210+S178+S130+S119+S124+S112+S27+S129</f>
        <v>-29</v>
      </c>
      <c r="T263" s="110">
        <f>T210+T178+T130+T119+T124+T112+T27+T129</f>
        <v>306.7</v>
      </c>
      <c r="U263" s="111">
        <f>SUM(U71,U112,U162,U232,U192,U237,U210,U89,U48,U240,U166,U168,U171,U178,U154,U129,U124,U119)</f>
        <v>100.7</v>
      </c>
      <c r="V263" s="122">
        <f>U263/T263*100</f>
        <v>32.83338767525269</v>
      </c>
    </row>
    <row r="264" spans="1:22" s="27" customFormat="1" ht="19.5" customHeight="1" thickBot="1">
      <c r="A264" s="44"/>
      <c r="B264" s="45"/>
      <c r="C264" s="46" t="s">
        <v>43</v>
      </c>
      <c r="D264" s="47">
        <f>SUM(D246:D263)</f>
        <v>6417</v>
      </c>
      <c r="E264" s="47">
        <f aca="true" t="shared" si="122" ref="E264:M264">SUM(E246:E263)</f>
        <v>4388</v>
      </c>
      <c r="F264" s="47">
        <f t="shared" si="122"/>
        <v>6074</v>
      </c>
      <c r="G264" s="47">
        <f t="shared" si="122"/>
        <v>856</v>
      </c>
      <c r="H264" s="47">
        <f t="shared" si="122"/>
        <v>2122</v>
      </c>
      <c r="I264" s="47">
        <f t="shared" si="122"/>
        <v>1759</v>
      </c>
      <c r="J264" s="47">
        <f t="shared" si="122"/>
        <v>518</v>
      </c>
      <c r="K264" s="47">
        <f t="shared" si="122"/>
        <v>192</v>
      </c>
      <c r="L264" s="47">
        <f t="shared" si="122"/>
        <v>627</v>
      </c>
      <c r="M264" s="47">
        <f t="shared" si="122"/>
        <v>0</v>
      </c>
      <c r="N264" s="47">
        <f aca="true" t="shared" si="123" ref="N264:V264">SUM(N246:N263)</f>
        <v>10750</v>
      </c>
      <c r="O264" s="70" t="e">
        <f t="shared" si="123"/>
        <v>#DIV/0!</v>
      </c>
      <c r="P264" s="112">
        <f>P246+P247+P248+P249+P250+P251+P252+P253+P254+P255+P258+P261+P262+P263</f>
        <v>9729.000000000002</v>
      </c>
      <c r="Q264" s="47">
        <f t="shared" si="123"/>
        <v>0</v>
      </c>
      <c r="R264" s="112">
        <f t="shared" si="123"/>
        <v>9491.101999999999</v>
      </c>
      <c r="S264" s="112">
        <f>S246+S247+S248+S249+S250+S251+S252+S253+S254+S255+S258+S261+S262+S263</f>
        <v>1.5631940186722204E-13</v>
      </c>
      <c r="T264" s="112">
        <f>T246+T247+T248+T249+T250+T251+T252+T253+T254+T258+T255+T261+T262+T263</f>
        <v>9728.999999999998</v>
      </c>
      <c r="U264" s="112">
        <f t="shared" si="123"/>
        <v>5903.311000000001</v>
      </c>
      <c r="V264" s="158">
        <f>U264/T264*100</f>
        <v>60.67746942131773</v>
      </c>
    </row>
    <row r="265" spans="18:20" ht="12.75">
      <c r="R265" s="103"/>
      <c r="T265" s="103"/>
    </row>
    <row r="266" spans="4:20" ht="12.75">
      <c r="D266" s="1">
        <v>6363</v>
      </c>
      <c r="R266" s="103"/>
      <c r="T266" s="103"/>
    </row>
    <row r="267" spans="18:20" ht="12.75">
      <c r="R267" s="103"/>
      <c r="T267" s="103"/>
    </row>
    <row r="268" spans="3:22" ht="12.75" hidden="1">
      <c r="C268" s="1" t="s">
        <v>101</v>
      </c>
      <c r="G268" s="1">
        <v>856</v>
      </c>
      <c r="H268" s="1">
        <v>2409</v>
      </c>
      <c r="I268" s="1">
        <v>1759</v>
      </c>
      <c r="J268" s="1">
        <v>518</v>
      </c>
      <c r="K268" s="1">
        <v>194</v>
      </c>
      <c r="L268" s="1">
        <v>627</v>
      </c>
      <c r="O268" s="1">
        <f>SUM(P268:V268)</f>
        <v>11476.4</v>
      </c>
      <c r="P268" s="1">
        <v>895</v>
      </c>
      <c r="Q268" s="1">
        <v>3201</v>
      </c>
      <c r="R268" s="103">
        <v>1989</v>
      </c>
      <c r="S268" s="1">
        <v>3201</v>
      </c>
      <c r="T268" s="103">
        <v>1989</v>
      </c>
      <c r="V268" s="1">
        <v>201.4</v>
      </c>
    </row>
    <row r="269" spans="7:22" ht="12.75" hidden="1">
      <c r="G269" s="77">
        <f aca="true" t="shared" si="124" ref="G269:L269">SUM(G268-G264)</f>
        <v>0</v>
      </c>
      <c r="H269" s="77">
        <f t="shared" si="124"/>
        <v>287</v>
      </c>
      <c r="I269" s="77">
        <f t="shared" si="124"/>
        <v>0</v>
      </c>
      <c r="J269" s="77">
        <f t="shared" si="124"/>
        <v>0</v>
      </c>
      <c r="K269" s="77">
        <f t="shared" si="124"/>
        <v>2</v>
      </c>
      <c r="L269" s="77">
        <f t="shared" si="124"/>
        <v>0</v>
      </c>
      <c r="P269" s="77">
        <f>SUM(P268-P264)</f>
        <v>-8834.000000000002</v>
      </c>
      <c r="Q269" s="77">
        <f>SUM(Q268-Q264)</f>
        <v>3201</v>
      </c>
      <c r="R269" s="104">
        <f>SUM(R268-R264)</f>
        <v>-7502.101999999999</v>
      </c>
      <c r="S269" s="77">
        <f>SUM(S268-S264)</f>
        <v>3201</v>
      </c>
      <c r="T269" s="104">
        <f>SUM(T268-T264)</f>
        <v>-7739.999999999998</v>
      </c>
      <c r="U269" s="77"/>
      <c r="V269" s="77">
        <f>SUM(V268-V264)</f>
        <v>140.72253057868227</v>
      </c>
    </row>
    <row r="270" spans="3:20" ht="12.75" hidden="1">
      <c r="C270" s="1" t="s">
        <v>102</v>
      </c>
      <c r="P270" s="1">
        <v>42.65</v>
      </c>
      <c r="R270" s="103"/>
      <c r="T270" s="103"/>
    </row>
    <row r="271" spans="18:20" ht="12.75">
      <c r="R271" s="103"/>
      <c r="T271" s="103"/>
    </row>
    <row r="272" spans="18:20" ht="12.75">
      <c r="R272" s="103"/>
      <c r="T272" s="103"/>
    </row>
    <row r="273" spans="18:20" ht="12.75">
      <c r="R273" s="103"/>
      <c r="T273" s="103"/>
    </row>
    <row r="274" spans="18:20" ht="12.75">
      <c r="R274" s="103"/>
      <c r="T274" s="103"/>
    </row>
    <row r="275" spans="18:20" ht="12.75">
      <c r="R275" s="103"/>
      <c r="T275" s="103"/>
    </row>
    <row r="276" spans="18:20" ht="12.75">
      <c r="R276" s="103"/>
      <c r="T276" s="103"/>
    </row>
    <row r="277" spans="18:20" ht="12.75">
      <c r="R277" s="103"/>
      <c r="T277" s="103"/>
    </row>
    <row r="278" spans="18:20" ht="12.75">
      <c r="R278" s="103"/>
      <c r="T278" s="103"/>
    </row>
    <row r="279" spans="18:20" ht="12.75">
      <c r="R279" s="103"/>
      <c r="T279" s="103"/>
    </row>
    <row r="280" spans="18:20" ht="12.75">
      <c r="R280" s="103"/>
      <c r="T280" s="103"/>
    </row>
    <row r="281" spans="18:20" ht="12.75">
      <c r="R281" s="103"/>
      <c r="T281" s="103"/>
    </row>
    <row r="282" spans="18:20" ht="12.75">
      <c r="R282" s="103"/>
      <c r="T282" s="103"/>
    </row>
    <row r="283" spans="18:20" ht="12.75">
      <c r="R283" s="103"/>
      <c r="T283" s="103"/>
    </row>
    <row r="284" spans="18:20" ht="12.75">
      <c r="R284" s="103"/>
      <c r="T284" s="103"/>
    </row>
    <row r="285" spans="18:20" ht="12.75">
      <c r="R285" s="103"/>
      <c r="T285" s="103"/>
    </row>
    <row r="286" spans="18:20" ht="12.75">
      <c r="R286" s="103"/>
      <c r="T286" s="103"/>
    </row>
    <row r="287" spans="18:20" ht="12.75">
      <c r="R287" s="103"/>
      <c r="T287" s="103"/>
    </row>
    <row r="288" spans="18:20" ht="12.75">
      <c r="R288" s="103"/>
      <c r="T288" s="103"/>
    </row>
    <row r="289" spans="18:20" ht="12.75">
      <c r="R289" s="103"/>
      <c r="T289" s="103"/>
    </row>
    <row r="290" spans="18:20" ht="12.75">
      <c r="R290" s="103"/>
      <c r="T290" s="103"/>
    </row>
    <row r="291" spans="18:20" ht="12.75">
      <c r="R291" s="103"/>
      <c r="T291" s="103"/>
    </row>
    <row r="292" spans="18:20" ht="12.75">
      <c r="R292" s="103"/>
      <c r="T292" s="103"/>
    </row>
    <row r="293" spans="18:20" ht="12.75">
      <c r="R293" s="103"/>
      <c r="T293" s="103"/>
    </row>
    <row r="294" spans="18:20" ht="12.75">
      <c r="R294" s="103"/>
      <c r="T294" s="103"/>
    </row>
    <row r="295" spans="18:20" ht="12.75">
      <c r="R295" s="103"/>
      <c r="T295" s="103"/>
    </row>
    <row r="296" spans="18:20" ht="12.75">
      <c r="R296" s="103"/>
      <c r="T296" s="103"/>
    </row>
    <row r="297" spans="18:20" ht="12.75">
      <c r="R297" s="103"/>
      <c r="T297" s="103"/>
    </row>
    <row r="298" spans="18:20" ht="12.75">
      <c r="R298" s="103"/>
      <c r="T298" s="103"/>
    </row>
    <row r="299" spans="18:20" ht="12.75">
      <c r="R299" s="103"/>
      <c r="T299" s="103"/>
    </row>
    <row r="300" spans="18:20" ht="12.75">
      <c r="R300" s="103"/>
      <c r="T300" s="103"/>
    </row>
    <row r="301" spans="18:20" ht="12.75">
      <c r="R301" s="103"/>
      <c r="T301" s="103"/>
    </row>
    <row r="302" spans="18:20" ht="12.75">
      <c r="R302" s="103"/>
      <c r="T302" s="103"/>
    </row>
    <row r="303" spans="18:20" ht="12.75">
      <c r="R303" s="103"/>
      <c r="T303" s="103"/>
    </row>
    <row r="304" spans="18:20" ht="12.75">
      <c r="R304" s="103"/>
      <c r="T304" s="103"/>
    </row>
    <row r="305" spans="18:20" ht="12.75">
      <c r="R305" s="103"/>
      <c r="T305" s="103"/>
    </row>
    <row r="306" spans="18:20" ht="12.75">
      <c r="R306" s="103"/>
      <c r="T306" s="103"/>
    </row>
    <row r="307" spans="18:20" ht="12.75">
      <c r="R307" s="103"/>
      <c r="T307" s="103"/>
    </row>
    <row r="308" spans="18:20" ht="12.75">
      <c r="R308" s="103"/>
      <c r="T308" s="103"/>
    </row>
    <row r="309" spans="18:20" ht="12.75">
      <c r="R309" s="103"/>
      <c r="T309" s="103"/>
    </row>
    <row r="310" spans="18:20" ht="12.75">
      <c r="R310" s="103"/>
      <c r="T310" s="103"/>
    </row>
    <row r="311" spans="18:20" ht="12.75">
      <c r="R311" s="103"/>
      <c r="T311" s="103"/>
    </row>
    <row r="312" spans="18:20" ht="12.75">
      <c r="R312" s="103"/>
      <c r="T312" s="103"/>
    </row>
    <row r="313" spans="18:20" ht="12.75">
      <c r="R313" s="103"/>
      <c r="T313" s="103"/>
    </row>
    <row r="314" spans="18:20" ht="12.75">
      <c r="R314" s="103"/>
      <c r="T314" s="103"/>
    </row>
    <row r="315" spans="18:20" ht="12.75">
      <c r="R315" s="103"/>
      <c r="T315" s="103"/>
    </row>
    <row r="316" spans="18:20" ht="12.75">
      <c r="R316" s="103"/>
      <c r="T316" s="103"/>
    </row>
    <row r="317" spans="18:20" ht="12.75">
      <c r="R317" s="103"/>
      <c r="T317" s="103"/>
    </row>
    <row r="318" spans="18:20" ht="12.75">
      <c r="R318" s="103"/>
      <c r="T318" s="103"/>
    </row>
    <row r="319" spans="18:20" ht="12.75">
      <c r="R319" s="103"/>
      <c r="T319" s="103"/>
    </row>
    <row r="320" spans="18:20" ht="12.75">
      <c r="R320" s="103"/>
      <c r="T320" s="103"/>
    </row>
    <row r="321" spans="18:20" ht="12.75">
      <c r="R321" s="103"/>
      <c r="T321" s="103"/>
    </row>
    <row r="322" spans="18:20" ht="12.75">
      <c r="R322" s="103"/>
      <c r="T322" s="103"/>
    </row>
    <row r="323" spans="18:20" ht="12.75">
      <c r="R323" s="103"/>
      <c r="T323" s="103"/>
    </row>
    <row r="324" spans="18:20" ht="12.75">
      <c r="R324" s="103"/>
      <c r="T324" s="103"/>
    </row>
    <row r="325" spans="18:20" ht="12.75">
      <c r="R325" s="103"/>
      <c r="T325" s="103"/>
    </row>
    <row r="326" spans="18:20" ht="12.75">
      <c r="R326" s="103"/>
      <c r="T326" s="103"/>
    </row>
    <row r="327" spans="18:20" ht="12.75">
      <c r="R327" s="103"/>
      <c r="T327" s="103"/>
    </row>
    <row r="328" spans="18:20" ht="12.75">
      <c r="R328" s="103"/>
      <c r="T328" s="103"/>
    </row>
    <row r="329" spans="18:20" ht="12.75">
      <c r="R329" s="103"/>
      <c r="T329" s="103"/>
    </row>
    <row r="330" spans="18:20" ht="12.75">
      <c r="R330" s="103"/>
      <c r="T330" s="103"/>
    </row>
    <row r="331" spans="18:20" ht="12.75">
      <c r="R331" s="103"/>
      <c r="T331" s="103"/>
    </row>
    <row r="332" spans="18:20" ht="12.75">
      <c r="R332" s="103"/>
      <c r="T332" s="103"/>
    </row>
    <row r="333" spans="18:20" ht="12.75">
      <c r="R333" s="103"/>
      <c r="T333" s="103"/>
    </row>
    <row r="334" spans="18:20" ht="12.75">
      <c r="R334" s="103"/>
      <c r="T334" s="103"/>
    </row>
    <row r="335" spans="18:20" ht="12.75">
      <c r="R335" s="103"/>
      <c r="T335" s="103"/>
    </row>
    <row r="336" spans="18:20" ht="12.75">
      <c r="R336" s="103"/>
      <c r="T336" s="103"/>
    </row>
    <row r="337" spans="18:20" ht="12.75">
      <c r="R337" s="103"/>
      <c r="T337" s="103"/>
    </row>
    <row r="338" spans="18:20" ht="12.75">
      <c r="R338" s="103"/>
      <c r="T338" s="103"/>
    </row>
    <row r="339" spans="18:20" ht="12.75">
      <c r="R339" s="103"/>
      <c r="T339" s="103"/>
    </row>
    <row r="340" spans="18:20" ht="12.75">
      <c r="R340" s="103"/>
      <c r="T340" s="103"/>
    </row>
    <row r="341" spans="18:20" ht="12.75">
      <c r="R341" s="103"/>
      <c r="T341" s="103"/>
    </row>
    <row r="342" spans="18:20" ht="12.75">
      <c r="R342" s="103"/>
      <c r="T342" s="103"/>
    </row>
    <row r="343" spans="18:20" ht="12.75">
      <c r="R343" s="103"/>
      <c r="T343" s="103"/>
    </row>
    <row r="344" spans="18:20" ht="12.75">
      <c r="R344" s="103"/>
      <c r="T344" s="103"/>
    </row>
  </sheetData>
  <sheetProtection/>
  <mergeCells count="24">
    <mergeCell ref="A211:C211"/>
    <mergeCell ref="A137:C137"/>
    <mergeCell ref="A194:C194"/>
    <mergeCell ref="S1:V1"/>
    <mergeCell ref="A244:C244"/>
    <mergeCell ref="A7:C7"/>
    <mergeCell ref="A97:C97"/>
    <mergeCell ref="A113:C113"/>
    <mergeCell ref="A180:C180"/>
    <mergeCell ref="A193:C193"/>
    <mergeCell ref="A217:C217"/>
    <mergeCell ref="A241:C241"/>
    <mergeCell ref="A114:C114"/>
    <mergeCell ref="A125:C125"/>
    <mergeCell ref="A234:C234"/>
    <mergeCell ref="A186:C186"/>
    <mergeCell ref="A181:C181"/>
    <mergeCell ref="A4:U4"/>
    <mergeCell ref="A120:B120"/>
    <mergeCell ref="A126:C126"/>
    <mergeCell ref="A233:C233"/>
    <mergeCell ref="A185:C185"/>
    <mergeCell ref="A212:C212"/>
    <mergeCell ref="A216:C216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55" r:id="rId1"/>
  <rowBreaks count="1" manualBreakCount="1">
    <brk id="1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urist</cp:lastModifiedBy>
  <cp:lastPrinted>2014-06-06T06:54:48Z</cp:lastPrinted>
  <dcterms:created xsi:type="dcterms:W3CDTF">2007-10-26T05:01:23Z</dcterms:created>
  <dcterms:modified xsi:type="dcterms:W3CDTF">2014-11-21T07:25:30Z</dcterms:modified>
  <cp:category/>
  <cp:version/>
  <cp:contentType/>
  <cp:contentStatus/>
</cp:coreProperties>
</file>