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5" sheetId="1" r:id="rId1"/>
  </sheets>
  <definedNames>
    <definedName name="_xlnm.Print_Titles" localSheetId="0">'2015'!$5:$5</definedName>
    <definedName name="_xlnm.Print_Area" localSheetId="0">'2015'!$A$1:$U$254</definedName>
  </definedNames>
  <calcPr fullCalcOnLoad="1" refMode="R1C1"/>
</workbook>
</file>

<file path=xl/sharedStrings.xml><?xml version="1.0" encoding="utf-8"?>
<sst xmlns="http://schemas.openxmlformats.org/spreadsheetml/2006/main" count="517" uniqueCount="162">
  <si>
    <t>01.00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</si>
  <si>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</si>
  <si>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</si>
  <si>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</si>
  <si>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</si>
  <si>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</si>
  <si>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</si>
  <si>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</si>
  <si>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</si>
  <si>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</si>
  <si>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</si>
  <si>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</si>
  <si>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</si>
  <si>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</si>
  <si>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</si>
  <si>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</si>
  <si>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</si>
  <si>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итого:</t>
  </si>
  <si>
    <t>итог:</t>
  </si>
  <si>
    <t>01.03</t>
  </si>
  <si>
    <t>01.04</t>
  </si>
  <si>
    <t>РАЗДЕЛ 01.00 ОБЩЕГОСУДАРСТВЕННЫЕ ВОПРОСЫ</t>
  </si>
  <si>
    <t>РАЗДЕЛ 02.00 НАЦИОНАЛЬНАЯ ОБОРОНА</t>
  </si>
  <si>
    <t>02.03</t>
  </si>
  <si>
    <t>01.11</t>
  </si>
  <si>
    <t>обслуживание гос. и муниципального долга</t>
  </si>
  <si>
    <t>резервные фонды</t>
  </si>
  <si>
    <t>др. общегосударственные расходы</t>
  </si>
  <si>
    <t>итого по разделу 01</t>
  </si>
  <si>
    <t>итого по разделу 02</t>
  </si>
  <si>
    <t>оплата труда и нач-я на выплаты по оплате труда</t>
  </si>
  <si>
    <t>РАЗДЕЛ 05.00 ЖИЛИЩНО-КОММУНАЛЬНОЕ ХОЗЯЙСТВО</t>
  </si>
  <si>
    <t>итого по разделу 05</t>
  </si>
  <si>
    <t>09.08</t>
  </si>
  <si>
    <t>05.03</t>
  </si>
  <si>
    <t>итого по разделу 11</t>
  </si>
  <si>
    <t xml:space="preserve">пособия по социальной помощи населению                  </t>
  </si>
  <si>
    <t>290</t>
  </si>
  <si>
    <t>07.07</t>
  </si>
  <si>
    <t>итого по разделу 07</t>
  </si>
  <si>
    <t>ИТОГО:</t>
  </si>
  <si>
    <t>РАЗДЕЛ 09.00 ЗДРАВООХРАНЕНИЕ, 
ФИЗИЧЕСКАЯ КУЛЬТУРА И СПОРТ</t>
  </si>
  <si>
    <t>перечисления другим бюджетам бюджетной системы РФ</t>
  </si>
  <si>
    <t>проверка</t>
  </si>
  <si>
    <t>социальные пенсии, пособия,выплачиваемые орг-ми сектора гос.упр-ния</t>
  </si>
  <si>
    <t xml:space="preserve">РАЗДЕЛ 10 СОЦИАЛЬНАЯ ПОЛИТИКА </t>
  </si>
  <si>
    <t>10.03</t>
  </si>
  <si>
    <t>226</t>
  </si>
  <si>
    <t>итого по разделу 10</t>
  </si>
  <si>
    <t>310</t>
  </si>
  <si>
    <t>225</t>
  </si>
  <si>
    <t>05.02</t>
  </si>
  <si>
    <t>242</t>
  </si>
  <si>
    <t>прочие мероприятия</t>
  </si>
  <si>
    <t>340</t>
  </si>
  <si>
    <t>уличное освещение</t>
  </si>
  <si>
    <t>содержание мест захоронения</t>
  </si>
  <si>
    <t>Безвозмездные перечисления организациям, за исключением гос. и муниципальных организаций</t>
  </si>
  <si>
    <t xml:space="preserve">наименование </t>
  </si>
  <si>
    <t xml:space="preserve">РАЗДЕЛ 04.00 НАЦИОНАЛЬНАЯ ЭКОНОМИКА </t>
  </si>
  <si>
    <t>04.12</t>
  </si>
  <si>
    <t>итого по разделу 04</t>
  </si>
  <si>
    <t>итого по разделу 03</t>
  </si>
  <si>
    <t>03.14</t>
  </si>
  <si>
    <t>РАЗДЕЛ 03.00  НАЦИОНАЛЬНАЯ БЕЗОПАСНОСТЬ И ПРАВООХРАНИТЕЛЬНАЯ ДЕЯТЕЛЬНОСТЬ</t>
  </si>
  <si>
    <t>01.06</t>
  </si>
  <si>
    <t>03.09</t>
  </si>
  <si>
    <t>др. вопросы в обл. нац. без-сти и правоохр-ой деят-сти</t>
  </si>
  <si>
    <t>РАЗДЕЛ 08.00 КУЛЬТУРА, КИНЕМАТОГРАФИЯ, СРЕДСТВА МАССОВОЙ ИНФОРМАЦИИ</t>
  </si>
  <si>
    <t>08.01</t>
  </si>
  <si>
    <t>итого по разделу 08</t>
  </si>
  <si>
    <t>0908</t>
  </si>
  <si>
    <t>охрана семьи и детства</t>
  </si>
  <si>
    <t xml:space="preserve">РАЗДЕЛ 06.00 ОХРАНА ОКРУЖАЮЩЕЙ СРЕДЫ </t>
  </si>
  <si>
    <t>06.02</t>
  </si>
  <si>
    <t>итого по разделу 06</t>
  </si>
  <si>
    <t>01.07</t>
  </si>
  <si>
    <t>Обеспечение проведения выборов и референдумов</t>
  </si>
  <si>
    <t>212</t>
  </si>
  <si>
    <t>222</t>
  </si>
  <si>
    <t xml:space="preserve">Сбор, удал-е отходов, очистка сточн. вод </t>
  </si>
  <si>
    <t xml:space="preserve">Сбор, удаление отходов, очистка сточн. вод </t>
  </si>
  <si>
    <t>05.01</t>
  </si>
  <si>
    <t>Жилищное хозяйство</t>
  </si>
  <si>
    <t xml:space="preserve">компенсация выпададающих доходов </t>
  </si>
  <si>
    <t>капремонт жилищного фонда</t>
  </si>
  <si>
    <t>обследование жилых домов</t>
  </si>
  <si>
    <t>Коммунальное хозяйство</t>
  </si>
  <si>
    <t>Благоустройство</t>
  </si>
  <si>
    <t>озеленение</t>
  </si>
  <si>
    <t>собственные</t>
  </si>
  <si>
    <t>дотация
на выравнивание
ОБ</t>
  </si>
  <si>
    <t>ВУС</t>
  </si>
  <si>
    <t>тыс.руб.</t>
  </si>
  <si>
    <t>обеспечение пожарной безопасности</t>
  </si>
  <si>
    <t>01.13</t>
  </si>
  <si>
    <t>РАЗДЕЛ 11.00 ФИЗИЧЕСКАЯ КУЛЬТУРА И СПОРТ</t>
  </si>
  <si>
    <t>11.05</t>
  </si>
  <si>
    <t>251</t>
  </si>
  <si>
    <t>субсидия на з/плату из ОБ</t>
  </si>
  <si>
    <t>в т.ч.</t>
  </si>
  <si>
    <t>04.01</t>
  </si>
  <si>
    <t>211</t>
  </si>
  <si>
    <t>213</t>
  </si>
  <si>
    <t>общеэкономические вопросы</t>
  </si>
  <si>
    <t>РАЗДЕЛ 07.00 ОБРАЗОВАНИЕ</t>
  </si>
  <si>
    <t xml:space="preserve">перечисления другим бюджетам бюджетной системы </t>
  </si>
  <si>
    <t>гос.полномочия  в сфере водоснабжения, водоотведения</t>
  </si>
  <si>
    <t>Дотация РФФП</t>
  </si>
  <si>
    <t>04.09</t>
  </si>
  <si>
    <t>содержание уличного освещения</t>
  </si>
  <si>
    <t xml:space="preserve">Другие вопросы в области национ. экономики </t>
  </si>
  <si>
    <t>263</t>
  </si>
  <si>
    <t>Инж. Геологические изыскания</t>
  </si>
  <si>
    <t>Проектно-сметная документация</t>
  </si>
  <si>
    <t>ноябрь</t>
  </si>
  <si>
    <t>декабрь</t>
  </si>
  <si>
    <t>Ожидаемое 
исполнение
за 2013 год</t>
  </si>
  <si>
    <t>"Модернизация объектов коммун.инф-ры" подготовка к зиме</t>
  </si>
  <si>
    <t>ОБ "Модернизация объектов коммун.инф-ры" подготовка к зиме</t>
  </si>
  <si>
    <t>МБ "Модернизация объектов коммун.инф-ры" подготовка к зиме</t>
  </si>
  <si>
    <t>Программа энергосбережения и повышение энергетич.эффективности на 2011-2015гг</t>
  </si>
  <si>
    <t>МБ программа "Энергосбережение и пов. энергет.эффек-ти"</t>
  </si>
  <si>
    <t>10.01</t>
  </si>
  <si>
    <t>заработная плата согласно  итого</t>
  </si>
  <si>
    <r>
      <t>заработная плата согласно (</t>
    </r>
    <r>
      <rPr>
        <b/>
        <i/>
        <sz val="12"/>
        <rFont val="Times New Roman"/>
        <family val="1"/>
      </rPr>
      <t>мун.служ.)</t>
    </r>
  </si>
  <si>
    <r>
      <t>заработная плата согласно</t>
    </r>
    <r>
      <rPr>
        <b/>
        <i/>
        <sz val="12"/>
        <rFont val="Times New Roman"/>
        <family val="1"/>
      </rPr>
      <t xml:space="preserve"> (прочий персон.)</t>
    </r>
  </si>
  <si>
    <t>начисления на выплаты по оплате труда ИТОГО</t>
  </si>
  <si>
    <t>заработная плата  (ИТОГО)</t>
  </si>
  <si>
    <r>
      <t xml:space="preserve">заработная плата </t>
    </r>
    <r>
      <rPr>
        <b/>
        <i/>
        <sz val="12"/>
        <rFont val="Times New Roman"/>
        <family val="1"/>
      </rPr>
      <t xml:space="preserve"> (основной персонал)</t>
    </r>
  </si>
  <si>
    <r>
      <t xml:space="preserve">заработная плата  </t>
    </r>
    <r>
      <rPr>
        <b/>
        <i/>
        <sz val="12"/>
        <rFont val="Times New Roman"/>
        <family val="1"/>
      </rPr>
      <t>(вспомогательный персонал)</t>
    </r>
  </si>
  <si>
    <t>Потребность
на 2015 год</t>
  </si>
  <si>
    <t>исполнение
на 01.11.2013</t>
  </si>
  <si>
    <r>
      <t xml:space="preserve">начисления на выплаты по оплате труда </t>
    </r>
    <r>
      <rPr>
        <b/>
        <i/>
        <sz val="11"/>
        <rFont val="Times New Roman"/>
        <family val="1"/>
      </rPr>
      <t>(мун.служ.)</t>
    </r>
  </si>
  <si>
    <r>
      <t xml:space="preserve">начисления на выплаты по оплате труда </t>
    </r>
    <r>
      <rPr>
        <b/>
        <i/>
        <sz val="11"/>
        <rFont val="Times New Roman"/>
        <family val="1"/>
      </rPr>
      <t>(прочий персон.)</t>
    </r>
  </si>
  <si>
    <t>выплачиваемые орг-ми сектора гос.упр-ния</t>
  </si>
  <si>
    <t>13.01</t>
  </si>
  <si>
    <t>Дорожное хозяйство (дорожные фонды)</t>
  </si>
  <si>
    <t xml:space="preserve">"Модернизация объектов коммун.инф-ры" </t>
  </si>
  <si>
    <t>"Развитие автомобильных дорог местного значения" (дворы)</t>
  </si>
  <si>
    <t>РАЗДЕЛ 13.00 МЕЖБЮДЖЕТНЫЕ ТРАНСФЕРТЫ</t>
  </si>
  <si>
    <t>итого по разделу 13</t>
  </si>
  <si>
    <t xml:space="preserve"> "Чистая вода" </t>
  </si>
  <si>
    <t xml:space="preserve">"Чистая вода" </t>
  </si>
  <si>
    <t xml:space="preserve"> "Чистая вода"</t>
  </si>
  <si>
    <t>Ожидаемая 
КРЕДИТОРСКАЯ 
ЗАДОЛЖЕННОСТЬ</t>
  </si>
  <si>
    <t>РАСЧЁТ ПО ФУНКЦИОНАЛЬНОЙ СТРУКТУРЕ РАСХОДОВ
БЮДЖЕТА ШЕСТАКОВСКОГО ГОРОДСКОГО ПОСЕЛЕНИЯ НА 2015 ГОД</t>
  </si>
  <si>
    <t>Акцизы</t>
  </si>
  <si>
    <t>Субвенция</t>
  </si>
  <si>
    <r>
      <t xml:space="preserve">начисления на выплаты по оплате труда </t>
    </r>
    <r>
      <rPr>
        <b/>
        <i/>
        <sz val="11"/>
        <rFont val="Times New Roman"/>
        <family val="1"/>
      </rPr>
      <t>(вспом.персон.)</t>
    </r>
  </si>
  <si>
    <r>
      <t>начисления на выплаты по оплате труда</t>
    </r>
    <r>
      <rPr>
        <b/>
        <i/>
        <sz val="12"/>
        <rFont val="Times New Roman"/>
        <family val="1"/>
      </rPr>
      <t xml:space="preserve"> (основной перс)</t>
    </r>
  </si>
  <si>
    <t>внесение изменений</t>
  </si>
  <si>
    <t>Народные инициативы</t>
  </si>
  <si>
    <t>софинансирование из МБ (увеличение стоимости материальных запасов)</t>
  </si>
  <si>
    <t>средства ОБ (увеличение стоимости материальных запасов)</t>
  </si>
  <si>
    <t>прочие работы, услуги (МБ)</t>
  </si>
  <si>
    <t>работы, услуги по содержанию имущества (ДФ)</t>
  </si>
  <si>
    <t>увеличение стоимости материальных запасов (ДФ)</t>
  </si>
  <si>
    <t>План по
РД № 120 от 30.09.2015</t>
  </si>
  <si>
    <t>Исполнено на 01.10.2015</t>
  </si>
  <si>
    <t>Справочная № 1 
к решению Думы Шестаковского городского поселения "О внесении изменений в Решение Думы Шестаковского ГП № 87 от 29.12.2014г. "О бюджете Шестаковского городского поселения на 2015 год и плановый период 2016 и 2017 годов"
от " 30 "   октября  2015 года № 121</t>
  </si>
  <si>
    <t>Уточненный план по 
РД №  121 от    30.10.2015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</si>
</sst>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0"/>
    <numFmt numFmtId="172" formatCode="0.000000"/>
    <numFmt numFmtId="173" formatCode="0.0000000"/>
    <numFmt numFmtId="174" formatCode="0.0000"/>
  </numFmts>
  <fonts count="5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Book Antiqua"/>
      <family val="1"/>
    </font>
    <font>
      <b/>
      <sz val="12"/>
      <name val="Book Antiqua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2" applyNumberFormat="0" applyAlignment="0" applyProtection="0"/>
    <xf numFmtId="0" fontId="46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33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5" borderId="7" applyNumberFormat="0" applyAlignment="0" applyProtection="0"/>
    <xf numFmtId="0" fontId="24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50" fillId="2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</cellStyleXfs>
  <cellXfs count="230">
    <xf numFmtId="0" fontId="0" fillId="0" borderId="0" xfId="0" applyAlignment="1">
      <alignment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164" fontId="1" fillId="0" borderId="11" xfId="0" applyNumberFormat="1" applyFont="1" applyBorder="1" applyAlignment="1" applyProtection="1">
      <alignment horizontal="center" vertical="center" wrapText="1"/>
      <protection/>
    </xf>
    <xf numFmtId="164" fontId="1" fillId="0" borderId="12" xfId="0" applyNumberFormat="1" applyFont="1" applyBorder="1" applyAlignment="1" applyProtection="1">
      <alignment horizontal="center" vertical="center" wrapText="1"/>
      <protection/>
    </xf>
    <xf numFmtId="0" fontId="4" fillId="30" borderId="13" xfId="0" applyFont="1" applyFill="1" applyBorder="1" applyAlignment="1" applyProtection="1">
      <alignment vertical="center"/>
      <protection/>
    </xf>
    <xf numFmtId="0" fontId="4" fillId="30" borderId="10" xfId="0" applyFont="1" applyFill="1" applyBorder="1" applyAlignment="1" applyProtection="1">
      <alignment horizontal="center" vertical="center"/>
      <protection/>
    </xf>
    <xf numFmtId="0" fontId="4" fillId="30" borderId="10" xfId="0" applyFont="1" applyFill="1" applyBorder="1" applyAlignment="1" applyProtection="1">
      <alignment vertical="center"/>
      <protection/>
    </xf>
    <xf numFmtId="164" fontId="4" fillId="31" borderId="10" xfId="0" applyNumberFormat="1" applyFont="1" applyFill="1" applyBorder="1" applyAlignment="1" applyProtection="1">
      <alignment vertical="center"/>
      <protection/>
    </xf>
    <xf numFmtId="164" fontId="4" fillId="30" borderId="10" xfId="0" applyNumberFormat="1" applyFont="1" applyFill="1" applyBorder="1" applyAlignment="1" applyProtection="1">
      <alignment vertical="center"/>
      <protection/>
    </xf>
    <xf numFmtId="164" fontId="4" fillId="30" borderId="14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3" fontId="4" fillId="0" borderId="10" xfId="0" applyNumberFormat="1" applyFont="1" applyBorder="1" applyAlignment="1" applyProtection="1">
      <alignment vertical="center"/>
      <protection/>
    </xf>
    <xf numFmtId="164" fontId="4" fillId="0" borderId="10" xfId="0" applyNumberFormat="1" applyFont="1" applyBorder="1" applyAlignment="1" applyProtection="1">
      <alignment vertical="center"/>
      <protection/>
    </xf>
    <xf numFmtId="164" fontId="4" fillId="0" borderId="14" xfId="0" applyNumberFormat="1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3" fontId="5" fillId="0" borderId="10" xfId="0" applyNumberFormat="1" applyFont="1" applyBorder="1" applyAlignment="1" applyProtection="1">
      <alignment vertical="center"/>
      <protection/>
    </xf>
    <xf numFmtId="164" fontId="5" fillId="31" borderId="10" xfId="0" applyNumberFormat="1" applyFont="1" applyFill="1" applyBorder="1" applyAlignment="1" applyProtection="1">
      <alignment vertical="center"/>
      <protection/>
    </xf>
    <xf numFmtId="164" fontId="5" fillId="0" borderId="10" xfId="0" applyNumberFormat="1" applyFont="1" applyBorder="1" applyAlignment="1" applyProtection="1">
      <alignment vertical="center"/>
      <protection/>
    </xf>
    <xf numFmtId="164" fontId="5" fillId="0" borderId="14" xfId="0" applyNumberFormat="1" applyFont="1" applyBorder="1" applyAlignment="1" applyProtection="1">
      <alignment vertical="center"/>
      <protection/>
    </xf>
    <xf numFmtId="0" fontId="4" fillId="24" borderId="13" xfId="0" applyFont="1" applyFill="1" applyBorder="1" applyAlignment="1" applyProtection="1">
      <alignment vertical="center"/>
      <protection/>
    </xf>
    <xf numFmtId="0" fontId="5" fillId="24" borderId="10" xfId="0" applyFont="1" applyFill="1" applyBorder="1" applyAlignment="1" applyProtection="1">
      <alignment horizontal="center" vertical="center"/>
      <protection/>
    </xf>
    <xf numFmtId="0" fontId="5" fillId="24" borderId="10" xfId="0" applyFont="1" applyFill="1" applyBorder="1" applyAlignment="1" applyProtection="1">
      <alignment vertical="center" wrapText="1"/>
      <protection/>
    </xf>
    <xf numFmtId="3" fontId="4" fillId="24" borderId="10" xfId="0" applyNumberFormat="1" applyFont="1" applyFill="1" applyBorder="1" applyAlignment="1" applyProtection="1">
      <alignment vertical="center"/>
      <protection/>
    </xf>
    <xf numFmtId="164" fontId="4" fillId="24" borderId="10" xfId="0" applyNumberFormat="1" applyFont="1" applyFill="1" applyBorder="1" applyAlignment="1" applyProtection="1">
      <alignment vertical="center"/>
      <protection/>
    </xf>
    <xf numFmtId="164" fontId="4" fillId="24" borderId="14" xfId="0" applyNumberFormat="1" applyFont="1" applyFill="1" applyBorder="1" applyAlignment="1" applyProtection="1">
      <alignment vertical="center"/>
      <protection/>
    </xf>
    <xf numFmtId="49" fontId="5" fillId="0" borderId="13" xfId="0" applyNumberFormat="1" applyFont="1" applyBorder="1" applyAlignment="1" applyProtection="1">
      <alignment horizontal="center" vertical="center"/>
      <protection/>
    </xf>
    <xf numFmtId="0" fontId="5" fillId="24" borderId="13" xfId="0" applyFont="1" applyFill="1" applyBorder="1" applyAlignment="1" applyProtection="1">
      <alignment vertical="center"/>
      <protection/>
    </xf>
    <xf numFmtId="0" fontId="4" fillId="24" borderId="10" xfId="0" applyFont="1" applyFill="1" applyBorder="1" applyAlignment="1" applyProtection="1">
      <alignment vertical="center" wrapText="1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vertical="center"/>
      <protection/>
    </xf>
    <xf numFmtId="3" fontId="4" fillId="32" borderId="10" xfId="0" applyNumberFormat="1" applyFont="1" applyFill="1" applyBorder="1" applyAlignment="1" applyProtection="1">
      <alignment vertical="center"/>
      <protection/>
    </xf>
    <xf numFmtId="164" fontId="4" fillId="32" borderId="10" xfId="0" applyNumberFormat="1" applyFont="1" applyFill="1" applyBorder="1" applyAlignment="1" applyProtection="1">
      <alignment vertical="center"/>
      <protection/>
    </xf>
    <xf numFmtId="164" fontId="4" fillId="32" borderId="14" xfId="0" applyNumberFormat="1" applyFont="1" applyFill="1" applyBorder="1" applyAlignment="1" applyProtection="1">
      <alignment vertical="center"/>
      <protection/>
    </xf>
    <xf numFmtId="49" fontId="19" fillId="0" borderId="13" xfId="0" applyNumberFormat="1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vertical="center" wrapText="1"/>
      <protection/>
    </xf>
    <xf numFmtId="3" fontId="19" fillId="32" borderId="10" xfId="0" applyNumberFormat="1" applyFont="1" applyFill="1" applyBorder="1" applyAlignment="1" applyProtection="1">
      <alignment vertical="center"/>
      <protection/>
    </xf>
    <xf numFmtId="3" fontId="19" fillId="0" borderId="10" xfId="0" applyNumberFormat="1" applyFont="1" applyFill="1" applyBorder="1" applyAlignment="1" applyProtection="1">
      <alignment vertical="center"/>
      <protection/>
    </xf>
    <xf numFmtId="164" fontId="19" fillId="0" borderId="10" xfId="0" applyNumberFormat="1" applyFont="1" applyBorder="1" applyAlignment="1" applyProtection="1">
      <alignment vertical="center"/>
      <protection/>
    </xf>
    <xf numFmtId="164" fontId="19" fillId="0" borderId="14" xfId="0" applyNumberFormat="1" applyFont="1" applyBorder="1" applyAlignment="1" applyProtection="1">
      <alignment vertical="center"/>
      <protection/>
    </xf>
    <xf numFmtId="3" fontId="5" fillId="32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" fontId="4" fillId="0" borderId="10" xfId="0" applyNumberFormat="1" applyFont="1" applyFill="1" applyBorder="1" applyAlignment="1" applyProtection="1">
      <alignment vertical="center"/>
      <protection/>
    </xf>
    <xf numFmtId="0" fontId="4" fillId="24" borderId="10" xfId="0" applyFont="1" applyFill="1" applyBorder="1" applyAlignment="1" applyProtection="1">
      <alignment vertical="center"/>
      <protection/>
    </xf>
    <xf numFmtId="164" fontId="12" fillId="0" borderId="10" xfId="0" applyNumberFormat="1" applyFont="1" applyBorder="1" applyAlignment="1" applyProtection="1">
      <alignment vertical="center"/>
      <protection/>
    </xf>
    <xf numFmtId="164" fontId="12" fillId="0" borderId="14" xfId="0" applyNumberFormat="1" applyFont="1" applyBorder="1" applyAlignment="1" applyProtection="1">
      <alignment vertical="center"/>
      <protection/>
    </xf>
    <xf numFmtId="49" fontId="6" fillId="30" borderId="13" xfId="0" applyNumberFormat="1" applyFont="1" applyFill="1" applyBorder="1" applyAlignment="1" applyProtection="1">
      <alignment horizontal="center" vertical="center"/>
      <protection/>
    </xf>
    <xf numFmtId="0" fontId="6" fillId="30" borderId="10" xfId="0" applyFont="1" applyFill="1" applyBorder="1" applyAlignment="1" applyProtection="1">
      <alignment horizontal="center" vertical="center"/>
      <protection/>
    </xf>
    <xf numFmtId="0" fontId="6" fillId="30" borderId="10" xfId="0" applyFont="1" applyFill="1" applyBorder="1" applyAlignment="1" applyProtection="1">
      <alignment vertical="center"/>
      <protection/>
    </xf>
    <xf numFmtId="3" fontId="6" fillId="30" borderId="10" xfId="0" applyNumberFormat="1" applyFont="1" applyFill="1" applyBorder="1" applyAlignment="1" applyProtection="1">
      <alignment vertical="center"/>
      <protection/>
    </xf>
    <xf numFmtId="3" fontId="5" fillId="30" borderId="10" xfId="0" applyNumberFormat="1" applyFont="1" applyFill="1" applyBorder="1" applyAlignment="1" applyProtection="1">
      <alignment vertical="center"/>
      <protection/>
    </xf>
    <xf numFmtId="164" fontId="6" fillId="31" borderId="10" xfId="0" applyNumberFormat="1" applyFont="1" applyFill="1" applyBorder="1" applyAlignment="1" applyProtection="1">
      <alignment vertical="center"/>
      <protection/>
    </xf>
    <xf numFmtId="164" fontId="6" fillId="30" borderId="10" xfId="0" applyNumberFormat="1" applyFont="1" applyFill="1" applyBorder="1" applyAlignment="1" applyProtection="1">
      <alignment vertical="center"/>
      <protection/>
    </xf>
    <xf numFmtId="164" fontId="6" fillId="30" borderId="14" xfId="0" applyNumberFormat="1" applyFont="1" applyFill="1" applyBorder="1" applyAlignment="1" applyProtection="1">
      <alignment vertical="center"/>
      <protection/>
    </xf>
    <xf numFmtId="3" fontId="8" fillId="24" borderId="10" xfId="0" applyNumberFormat="1" applyFont="1" applyFill="1" applyBorder="1" applyAlignment="1" applyProtection="1">
      <alignment vertical="center"/>
      <protection/>
    </xf>
    <xf numFmtId="164" fontId="8" fillId="31" borderId="10" xfId="0" applyNumberFormat="1" applyFont="1" applyFill="1" applyBorder="1" applyAlignment="1" applyProtection="1">
      <alignment vertical="center"/>
      <protection/>
    </xf>
    <xf numFmtId="164" fontId="8" fillId="24" borderId="10" xfId="0" applyNumberFormat="1" applyFont="1" applyFill="1" applyBorder="1" applyAlignment="1" applyProtection="1">
      <alignment vertical="center"/>
      <protection/>
    </xf>
    <xf numFmtId="164" fontId="8" fillId="24" borderId="14" xfId="0" applyNumberFormat="1" applyFont="1" applyFill="1" applyBorder="1" applyAlignment="1" applyProtection="1">
      <alignment vertical="center"/>
      <protection/>
    </xf>
    <xf numFmtId="0" fontId="5" fillId="30" borderId="10" xfId="0" applyFont="1" applyFill="1" applyBorder="1" applyAlignment="1" applyProtection="1">
      <alignment horizontal="center" vertical="center"/>
      <protection/>
    </xf>
    <xf numFmtId="0" fontId="5" fillId="30" borderId="10" xfId="0" applyFont="1" applyFill="1" applyBorder="1" applyAlignment="1" applyProtection="1">
      <alignment vertical="center"/>
      <protection/>
    </xf>
    <xf numFmtId="164" fontId="5" fillId="30" borderId="10" xfId="0" applyNumberFormat="1" applyFont="1" applyFill="1" applyBorder="1" applyAlignment="1" applyProtection="1">
      <alignment vertical="center"/>
      <protection/>
    </xf>
    <xf numFmtId="164" fontId="5" fillId="30" borderId="14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4" fontId="4" fillId="0" borderId="10" xfId="0" applyNumberFormat="1" applyFont="1" applyFill="1" applyBorder="1" applyAlignment="1" applyProtection="1">
      <alignment vertical="center"/>
      <protection/>
    </xf>
    <xf numFmtId="164" fontId="4" fillId="0" borderId="14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32" borderId="10" xfId="0" applyFont="1" applyFill="1" applyBorder="1" applyAlignment="1" applyProtection="1">
      <alignment vertical="center"/>
      <protection/>
    </xf>
    <xf numFmtId="0" fontId="8" fillId="24" borderId="10" xfId="0" applyFont="1" applyFill="1" applyBorder="1" applyAlignment="1" applyProtection="1">
      <alignment vertical="center"/>
      <protection/>
    </xf>
    <xf numFmtId="0" fontId="8" fillId="30" borderId="10" xfId="0" applyFont="1" applyFill="1" applyBorder="1" applyAlignment="1" applyProtection="1">
      <alignment vertical="center"/>
      <protection/>
    </xf>
    <xf numFmtId="164" fontId="8" fillId="30" borderId="10" xfId="0" applyNumberFormat="1" applyFont="1" applyFill="1" applyBorder="1" applyAlignment="1" applyProtection="1">
      <alignment vertical="center"/>
      <protection/>
    </xf>
    <xf numFmtId="164" fontId="8" fillId="30" borderId="14" xfId="0" applyNumberFormat="1" applyFont="1" applyFill="1" applyBorder="1" applyAlignment="1" applyProtection="1">
      <alignment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164" fontId="5" fillId="0" borderId="10" xfId="0" applyNumberFormat="1" applyFont="1" applyFill="1" applyBorder="1" applyAlignment="1" applyProtection="1">
      <alignment vertical="center"/>
      <protection/>
    </xf>
    <xf numFmtId="164" fontId="5" fillId="0" borderId="14" xfId="0" applyNumberFormat="1" applyFont="1" applyFill="1" applyBorder="1" applyAlignment="1" applyProtection="1">
      <alignment vertical="center"/>
      <protection/>
    </xf>
    <xf numFmtId="49" fontId="5" fillId="32" borderId="13" xfId="0" applyNumberFormat="1" applyFont="1" applyFill="1" applyBorder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 applyProtection="1">
      <alignment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7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right" vertical="center"/>
      <protection/>
    </xf>
    <xf numFmtId="0" fontId="1" fillId="30" borderId="10" xfId="0" applyFont="1" applyFill="1" applyBorder="1" applyAlignment="1" applyProtection="1">
      <alignment horizontal="center" vertical="center"/>
      <protection/>
    </xf>
    <xf numFmtId="0" fontId="1" fillId="30" borderId="10" xfId="0" applyFont="1" applyFill="1" applyBorder="1" applyAlignment="1" applyProtection="1">
      <alignment vertical="center"/>
      <protection/>
    </xf>
    <xf numFmtId="164" fontId="1" fillId="30" borderId="10" xfId="0" applyNumberFormat="1" applyFont="1" applyFill="1" applyBorder="1" applyAlignment="1" applyProtection="1">
      <alignment vertical="center"/>
      <protection/>
    </xf>
    <xf numFmtId="164" fontId="1" fillId="30" borderId="14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wrapText="1"/>
      <protection/>
    </xf>
    <xf numFmtId="0" fontId="4" fillId="0" borderId="15" xfId="0" applyFont="1" applyFill="1" applyBorder="1" applyAlignment="1" applyProtection="1">
      <alignment vertical="center"/>
      <protection/>
    </xf>
    <xf numFmtId="1" fontId="5" fillId="0" borderId="10" xfId="0" applyNumberFormat="1" applyFont="1" applyFill="1" applyBorder="1" applyAlignment="1" applyProtection="1">
      <alignment vertical="center"/>
      <protection/>
    </xf>
    <xf numFmtId="49" fontId="4" fillId="0" borderId="15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wrapText="1"/>
      <protection/>
    </xf>
    <xf numFmtId="0" fontId="3" fillId="30" borderId="10" xfId="0" applyFont="1" applyFill="1" applyBorder="1" applyAlignment="1" applyProtection="1">
      <alignment vertical="center"/>
      <protection/>
    </xf>
    <xf numFmtId="164" fontId="3" fillId="31" borderId="10" xfId="0" applyNumberFormat="1" applyFont="1" applyFill="1" applyBorder="1" applyAlignment="1" applyProtection="1">
      <alignment vertical="center"/>
      <protection/>
    </xf>
    <xf numFmtId="164" fontId="3" fillId="30" borderId="10" xfId="0" applyNumberFormat="1" applyFont="1" applyFill="1" applyBorder="1" applyAlignment="1" applyProtection="1">
      <alignment vertical="center"/>
      <protection/>
    </xf>
    <xf numFmtId="164" fontId="3" fillId="30" borderId="14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164" fontId="16" fillId="0" borderId="10" xfId="0" applyNumberFormat="1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164" fontId="1" fillId="31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 applyProtection="1">
      <alignment horizontal="center" vertical="center"/>
      <protection/>
    </xf>
    <xf numFmtId="164" fontId="1" fillId="32" borderId="10" xfId="0" applyNumberFormat="1" applyFont="1" applyFill="1" applyBorder="1" applyAlignment="1" applyProtection="1">
      <alignment vertical="center"/>
      <protection/>
    </xf>
    <xf numFmtId="164" fontId="1" fillId="32" borderId="14" xfId="0" applyNumberFormat="1" applyFont="1" applyFill="1" applyBorder="1" applyAlignment="1" applyProtection="1">
      <alignment vertical="center"/>
      <protection/>
    </xf>
    <xf numFmtId="164" fontId="5" fillId="32" borderId="10" xfId="0" applyNumberFormat="1" applyFont="1" applyFill="1" applyBorder="1" applyAlignment="1" applyProtection="1">
      <alignment vertical="center"/>
      <protection/>
    </xf>
    <xf numFmtId="0" fontId="1" fillId="32" borderId="10" xfId="0" applyFont="1" applyFill="1" applyBorder="1" applyAlignment="1" applyProtection="1">
      <alignment vertical="center"/>
      <protection/>
    </xf>
    <xf numFmtId="164" fontId="13" fillId="32" borderId="10" xfId="0" applyNumberFormat="1" applyFont="1" applyFill="1" applyBorder="1" applyAlignment="1" applyProtection="1">
      <alignment vertical="center"/>
      <protection/>
    </xf>
    <xf numFmtId="0" fontId="4" fillId="32" borderId="10" xfId="0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 applyProtection="1">
      <alignment vertical="center"/>
      <protection/>
    </xf>
    <xf numFmtId="3" fontId="8" fillId="30" borderId="10" xfId="0" applyNumberFormat="1" applyFont="1" applyFill="1" applyBorder="1" applyAlignment="1" applyProtection="1">
      <alignment vertical="center"/>
      <protection/>
    </xf>
    <xf numFmtId="3" fontId="9" fillId="32" borderId="10" xfId="0" applyNumberFormat="1" applyFont="1" applyFill="1" applyBorder="1" applyAlignment="1" applyProtection="1">
      <alignment vertical="center"/>
      <protection/>
    </xf>
    <xf numFmtId="164" fontId="9" fillId="32" borderId="10" xfId="0" applyNumberFormat="1" applyFont="1" applyFill="1" applyBorder="1" applyAlignment="1" applyProtection="1">
      <alignment vertical="center"/>
      <protection/>
    </xf>
    <xf numFmtId="164" fontId="9" fillId="32" borderId="14" xfId="0" applyNumberFormat="1" applyFont="1" applyFill="1" applyBorder="1" applyAlignment="1" applyProtection="1">
      <alignment vertical="center"/>
      <protection/>
    </xf>
    <xf numFmtId="0" fontId="8" fillId="30" borderId="13" xfId="0" applyFont="1" applyFill="1" applyBorder="1" applyAlignment="1" applyProtection="1">
      <alignment vertical="center"/>
      <protection/>
    </xf>
    <xf numFmtId="0" fontId="8" fillId="30" borderId="10" xfId="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8" fillId="30" borderId="17" xfId="0" applyFont="1" applyFill="1" applyBorder="1" applyAlignment="1" applyProtection="1">
      <alignment vertical="center"/>
      <protection/>
    </xf>
    <xf numFmtId="0" fontId="8" fillId="30" borderId="18" xfId="0" applyFont="1" applyFill="1" applyBorder="1" applyAlignment="1" applyProtection="1">
      <alignment horizontal="center" vertical="center"/>
      <protection/>
    </xf>
    <xf numFmtId="0" fontId="8" fillId="30" borderId="18" xfId="0" applyFont="1" applyFill="1" applyBorder="1" applyAlignment="1" applyProtection="1">
      <alignment vertical="center"/>
      <protection/>
    </xf>
    <xf numFmtId="3" fontId="8" fillId="30" borderId="18" xfId="0" applyNumberFormat="1" applyFont="1" applyFill="1" applyBorder="1" applyAlignment="1" applyProtection="1">
      <alignment vertical="center"/>
      <protection/>
    </xf>
    <xf numFmtId="164" fontId="8" fillId="30" borderId="18" xfId="0" applyNumberFormat="1" applyFont="1" applyFill="1" applyBorder="1" applyAlignment="1" applyProtection="1">
      <alignment vertical="center"/>
      <protection/>
    </xf>
    <xf numFmtId="164" fontId="8" fillId="30" borderId="19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5" fillId="32" borderId="10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Border="1" applyAlignment="1" applyProtection="1">
      <alignment vertical="center"/>
      <protection locked="0"/>
    </xf>
    <xf numFmtId="3" fontId="4" fillId="0" borderId="10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3" fontId="6" fillId="30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32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3" fontId="20" fillId="8" borderId="10" xfId="0" applyNumberFormat="1" applyFont="1" applyFill="1" applyBorder="1" applyAlignment="1" applyProtection="1">
      <alignment vertical="center"/>
      <protection locked="0"/>
    </xf>
    <xf numFmtId="3" fontId="19" fillId="8" borderId="10" xfId="0" applyNumberFormat="1" applyFont="1" applyFill="1" applyBorder="1" applyAlignment="1" applyProtection="1">
      <alignment vertical="center"/>
      <protection locked="0"/>
    </xf>
    <xf numFmtId="0" fontId="20" fillId="8" borderId="10" xfId="0" applyFont="1" applyFill="1" applyBorder="1" applyAlignment="1" applyProtection="1">
      <alignment vertical="center"/>
      <protection locked="0"/>
    </xf>
    <xf numFmtId="0" fontId="21" fillId="8" borderId="1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2" fillId="0" borderId="10" xfId="0" applyFont="1" applyBorder="1" applyAlignment="1" applyProtection="1">
      <alignment vertical="center" wrapText="1"/>
      <protection/>
    </xf>
    <xf numFmtId="164" fontId="16" fillId="0" borderId="14" xfId="0" applyNumberFormat="1" applyFont="1" applyBorder="1" applyAlignment="1" applyProtection="1">
      <alignment vertical="center"/>
      <protection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0" fontId="17" fillId="0" borderId="10" xfId="0" applyFont="1" applyBorder="1" applyAlignment="1" applyProtection="1">
      <alignment vertical="center"/>
      <protection locked="0"/>
    </xf>
    <xf numFmtId="3" fontId="20" fillId="4" borderId="10" xfId="0" applyNumberFormat="1" applyFont="1" applyFill="1" applyBorder="1" applyAlignment="1" applyProtection="1">
      <alignment vertical="center"/>
      <protection locked="0"/>
    </xf>
    <xf numFmtId="3" fontId="19" fillId="4" borderId="10" xfId="0" applyNumberFormat="1" applyFont="1" applyFill="1" applyBorder="1" applyAlignment="1" applyProtection="1">
      <alignment vertical="center"/>
      <protection locked="0"/>
    </xf>
    <xf numFmtId="0" fontId="20" fillId="4" borderId="10" xfId="0" applyFont="1" applyFill="1" applyBorder="1" applyAlignment="1" applyProtection="1">
      <alignment vertical="center"/>
      <protection locked="0"/>
    </xf>
    <xf numFmtId="0" fontId="21" fillId="4" borderId="10" xfId="0" applyFont="1" applyFill="1" applyBorder="1" applyAlignment="1" applyProtection="1">
      <alignment vertical="center"/>
      <protection locked="0"/>
    </xf>
    <xf numFmtId="0" fontId="10" fillId="4" borderId="0" xfId="0" applyFont="1" applyFill="1" applyAlignment="1" applyProtection="1">
      <alignment vertical="center"/>
      <protection/>
    </xf>
    <xf numFmtId="0" fontId="11" fillId="4" borderId="0" xfId="0" applyFont="1" applyFill="1" applyAlignment="1" applyProtection="1">
      <alignment horizontal="right" vertical="center"/>
      <protection/>
    </xf>
    <xf numFmtId="0" fontId="10" fillId="4" borderId="11" xfId="0" applyFont="1" applyFill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 applyProtection="1">
      <alignment vertical="center"/>
      <protection/>
    </xf>
    <xf numFmtId="3" fontId="4" fillId="4" borderId="10" xfId="0" applyNumberFormat="1" applyFont="1" applyFill="1" applyBorder="1" applyAlignment="1" applyProtection="1">
      <alignment vertical="center"/>
      <protection/>
    </xf>
    <xf numFmtId="3" fontId="5" fillId="4" borderId="10" xfId="0" applyNumberFormat="1" applyFont="1" applyFill="1" applyBorder="1" applyAlignment="1" applyProtection="1">
      <alignment vertical="center"/>
      <protection/>
    </xf>
    <xf numFmtId="164" fontId="5" fillId="4" borderId="10" xfId="0" applyNumberFormat="1" applyFont="1" applyFill="1" applyBorder="1" applyAlignment="1" applyProtection="1">
      <alignment vertical="center"/>
      <protection/>
    </xf>
    <xf numFmtId="164" fontId="4" fillId="4" borderId="10" xfId="0" applyNumberFormat="1" applyFont="1" applyFill="1" applyBorder="1" applyAlignment="1" applyProtection="1">
      <alignment vertical="center"/>
      <protection/>
    </xf>
    <xf numFmtId="3" fontId="5" fillId="4" borderId="10" xfId="0" applyNumberFormat="1" applyFont="1" applyFill="1" applyBorder="1" applyAlignment="1" applyProtection="1">
      <alignment vertical="center"/>
      <protection locked="0"/>
    </xf>
    <xf numFmtId="3" fontId="4" fillId="4" borderId="10" xfId="0" applyNumberFormat="1" applyFont="1" applyFill="1" applyBorder="1" applyAlignment="1" applyProtection="1">
      <alignment vertical="center"/>
      <protection locked="0"/>
    </xf>
    <xf numFmtId="0" fontId="4" fillId="4" borderId="10" xfId="0" applyFont="1" applyFill="1" applyBorder="1" applyAlignment="1" applyProtection="1">
      <alignment vertical="center"/>
      <protection locked="0"/>
    </xf>
    <xf numFmtId="3" fontId="6" fillId="4" borderId="10" xfId="0" applyNumberFormat="1" applyFont="1" applyFill="1" applyBorder="1" applyAlignment="1" applyProtection="1">
      <alignment vertical="center"/>
      <protection/>
    </xf>
    <xf numFmtId="3" fontId="6" fillId="4" borderId="10" xfId="0" applyNumberFormat="1" applyFont="1" applyFill="1" applyBorder="1" applyAlignment="1" applyProtection="1">
      <alignment vertical="center"/>
      <protection locked="0"/>
    </xf>
    <xf numFmtId="3" fontId="8" fillId="4" borderId="10" xfId="0" applyNumberFormat="1" applyFont="1" applyFill="1" applyBorder="1" applyAlignment="1" applyProtection="1">
      <alignment vertical="center"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0" xfId="0" applyFont="1" applyFill="1" applyBorder="1" applyAlignment="1" applyProtection="1">
      <alignment vertical="center"/>
      <protection locked="0"/>
    </xf>
    <xf numFmtId="0" fontId="8" fillId="4" borderId="10" xfId="0" applyFont="1" applyFill="1" applyBorder="1" applyAlignment="1" applyProtection="1">
      <alignment vertical="center"/>
      <protection/>
    </xf>
    <xf numFmtId="0" fontId="15" fillId="4" borderId="16" xfId="0" applyFont="1" applyFill="1" applyBorder="1" applyAlignment="1" applyProtection="1">
      <alignment horizontal="right" vertical="center"/>
      <protection/>
    </xf>
    <xf numFmtId="0" fontId="1" fillId="4" borderId="10" xfId="0" applyFont="1" applyFill="1" applyBorder="1" applyAlignment="1" applyProtection="1">
      <alignment vertical="center"/>
      <protection/>
    </xf>
    <xf numFmtId="0" fontId="12" fillId="4" borderId="10" xfId="0" applyFont="1" applyFill="1" applyBorder="1" applyAlignment="1" applyProtection="1">
      <alignment vertical="center"/>
      <protection/>
    </xf>
    <xf numFmtId="1" fontId="4" fillId="4" borderId="10" xfId="0" applyNumberFormat="1" applyFont="1" applyFill="1" applyBorder="1" applyAlignment="1" applyProtection="1">
      <alignment vertical="center"/>
      <protection/>
    </xf>
    <xf numFmtId="1" fontId="5" fillId="4" borderId="10" xfId="0" applyNumberFormat="1" applyFont="1" applyFill="1" applyBorder="1" applyAlignment="1" applyProtection="1">
      <alignment vertical="center"/>
      <protection locked="0"/>
    </xf>
    <xf numFmtId="1" fontId="5" fillId="4" borderId="10" xfId="0" applyNumberFormat="1" applyFont="1" applyFill="1" applyBorder="1" applyAlignment="1" applyProtection="1">
      <alignment vertical="center"/>
      <protection/>
    </xf>
    <xf numFmtId="0" fontId="3" fillId="4" borderId="10" xfId="0" applyFont="1" applyFill="1" applyBorder="1" applyAlignment="1" applyProtection="1">
      <alignment vertical="center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7" fillId="4" borderId="10" xfId="0" applyFont="1" applyFill="1" applyBorder="1" applyAlignment="1" applyProtection="1">
      <alignment vertical="center"/>
      <protection/>
    </xf>
    <xf numFmtId="0" fontId="17" fillId="4" borderId="10" xfId="0" applyFont="1" applyFill="1" applyBorder="1" applyAlignment="1" applyProtection="1">
      <alignment vertical="center"/>
      <protection locked="0"/>
    </xf>
    <xf numFmtId="3" fontId="9" fillId="4" borderId="10" xfId="0" applyNumberFormat="1" applyFont="1" applyFill="1" applyBorder="1" applyAlignment="1" applyProtection="1">
      <alignment vertical="center"/>
      <protection/>
    </xf>
    <xf numFmtId="3" fontId="8" fillId="4" borderId="18" xfId="0" applyNumberFormat="1" applyFont="1" applyFill="1" applyBorder="1" applyAlignment="1" applyProtection="1">
      <alignment vertical="center"/>
      <protection/>
    </xf>
    <xf numFmtId="0" fontId="1" fillId="4" borderId="0" xfId="0" applyFont="1" applyFill="1" applyAlignment="1" applyProtection="1">
      <alignment vertical="center"/>
      <protection/>
    </xf>
    <xf numFmtId="0" fontId="0" fillId="4" borderId="0" xfId="0" applyFill="1" applyAlignment="1" applyProtection="1">
      <alignment/>
      <protection/>
    </xf>
    <xf numFmtId="3" fontId="12" fillId="4" borderId="10" xfId="0" applyNumberFormat="1" applyFont="1" applyFill="1" applyBorder="1" applyAlignment="1" applyProtection="1">
      <alignment vertical="center"/>
      <protection locked="0"/>
    </xf>
    <xf numFmtId="3" fontId="8" fillId="4" borderId="10" xfId="0" applyNumberFormat="1" applyFont="1" applyFill="1" applyBorder="1" applyAlignment="1" applyProtection="1">
      <alignment vertical="center"/>
      <protection locked="0"/>
    </xf>
    <xf numFmtId="4" fontId="4" fillId="4" borderId="10" xfId="0" applyNumberFormat="1" applyFont="1" applyFill="1" applyBorder="1" applyAlignment="1" applyProtection="1">
      <alignment vertical="center"/>
      <protection locked="0"/>
    </xf>
    <xf numFmtId="0" fontId="19" fillId="4" borderId="10" xfId="0" applyFont="1" applyFill="1" applyBorder="1" applyAlignment="1" applyProtection="1">
      <alignment vertical="center"/>
      <protection locked="0"/>
    </xf>
    <xf numFmtId="164" fontId="15" fillId="0" borderId="16" xfId="0" applyNumberFormat="1" applyFont="1" applyBorder="1" applyAlignment="1" applyProtection="1">
      <alignment horizontal="right" vertical="center"/>
      <protection/>
    </xf>
    <xf numFmtId="164" fontId="12" fillId="0" borderId="10" xfId="0" applyNumberFormat="1" applyFont="1" applyFill="1" applyBorder="1" applyAlignment="1" applyProtection="1">
      <alignment vertical="center"/>
      <protection/>
    </xf>
    <xf numFmtId="164" fontId="19" fillId="0" borderId="10" xfId="0" applyNumberFormat="1" applyFont="1" applyFill="1" applyBorder="1" applyAlignment="1" applyProtection="1">
      <alignment vertical="center"/>
      <protection locked="0"/>
    </xf>
    <xf numFmtId="164" fontId="19" fillId="0" borderId="10" xfId="0" applyNumberFormat="1" applyFont="1" applyFill="1" applyBorder="1" applyAlignment="1" applyProtection="1">
      <alignment vertical="center"/>
      <protection/>
    </xf>
    <xf numFmtId="164" fontId="1" fillId="0" borderId="11" xfId="0" applyNumberFormat="1" applyFont="1" applyBorder="1" applyAlignment="1" applyProtection="1">
      <alignment horizontal="center" vertical="center"/>
      <protection/>
    </xf>
    <xf numFmtId="164" fontId="1" fillId="0" borderId="11" xfId="0" applyNumberFormat="1" applyFont="1" applyFill="1" applyBorder="1" applyAlignment="1" applyProtection="1">
      <alignment horizontal="center" vertical="center" wrapText="1"/>
      <protection/>
    </xf>
    <xf numFmtId="164" fontId="8" fillId="0" borderId="10" xfId="0" applyNumberFormat="1" applyFont="1" applyFill="1" applyBorder="1" applyAlignment="1" applyProtection="1">
      <alignment vertical="center"/>
      <protection/>
    </xf>
    <xf numFmtId="164" fontId="16" fillId="0" borderId="10" xfId="0" applyNumberFormat="1" applyFont="1" applyFill="1" applyBorder="1" applyAlignment="1" applyProtection="1">
      <alignment vertical="center"/>
      <protection/>
    </xf>
    <xf numFmtId="0" fontId="27" fillId="0" borderId="0" xfId="0" applyFont="1" applyAlignment="1" applyProtection="1">
      <alignment horizontal="right" vertical="center"/>
      <protection/>
    </xf>
    <xf numFmtId="0" fontId="4" fillId="30" borderId="13" xfId="0" applyFont="1" applyFill="1" applyBorder="1" applyAlignment="1" applyProtection="1">
      <alignment vertical="center" wrapText="1"/>
      <protection/>
    </xf>
    <xf numFmtId="0" fontId="4" fillId="30" borderId="10" xfId="0" applyFont="1" applyFill="1" applyBorder="1" applyAlignment="1" applyProtection="1">
      <alignment vertical="center" wrapText="1"/>
      <protection/>
    </xf>
    <xf numFmtId="0" fontId="4" fillId="30" borderId="20" xfId="0" applyFont="1" applyFill="1" applyBorder="1" applyAlignment="1" applyProtection="1">
      <alignment vertical="center"/>
      <protection/>
    </xf>
    <xf numFmtId="0" fontId="4" fillId="30" borderId="21" xfId="0" applyFont="1" applyFill="1" applyBorder="1" applyAlignment="1" applyProtection="1">
      <alignment vertical="center"/>
      <protection/>
    </xf>
    <xf numFmtId="0" fontId="4" fillId="30" borderId="16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1" fillId="0" borderId="0" xfId="0" applyFont="1" applyAlignment="1" applyProtection="1">
      <alignment horizontal="center" wrapText="1"/>
      <protection/>
    </xf>
    <xf numFmtId="49" fontId="8" fillId="24" borderId="13" xfId="0" applyNumberFormat="1" applyFont="1" applyFill="1" applyBorder="1" applyAlignment="1" applyProtection="1">
      <alignment horizontal="left" vertical="center"/>
      <protection/>
    </xf>
    <xf numFmtId="49" fontId="8" fillId="24" borderId="10" xfId="0" applyNumberFormat="1" applyFont="1" applyFill="1" applyBorder="1" applyAlignment="1" applyProtection="1">
      <alignment horizontal="left" vertical="center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horizontal="left" vertical="center"/>
      <protection/>
    </xf>
    <xf numFmtId="0" fontId="14" fillId="0" borderId="16" xfId="0" applyFont="1" applyFill="1" applyBorder="1" applyAlignment="1" applyProtection="1">
      <alignment horizontal="left" vertical="center"/>
      <protection/>
    </xf>
    <xf numFmtId="0" fontId="4" fillId="30" borderId="13" xfId="0" applyFont="1" applyFill="1" applyBorder="1" applyAlignment="1" applyProtection="1">
      <alignment vertical="center"/>
      <protection/>
    </xf>
    <xf numFmtId="0" fontId="4" fillId="30" borderId="10" xfId="0" applyFont="1" applyFill="1" applyBorder="1" applyAlignment="1" applyProtection="1">
      <alignment vertical="center"/>
      <protection/>
    </xf>
    <xf numFmtId="0" fontId="14" fillId="0" borderId="15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4" fillId="30" borderId="20" xfId="0" applyFont="1" applyFill="1" applyBorder="1" applyAlignment="1" applyProtection="1">
      <alignment vertical="center" wrapText="1"/>
      <protection/>
    </xf>
    <xf numFmtId="0" fontId="4" fillId="30" borderId="21" xfId="0" applyFont="1" applyFill="1" applyBorder="1" applyAlignment="1" applyProtection="1">
      <alignment vertical="center" wrapText="1"/>
      <protection/>
    </xf>
    <xf numFmtId="0" fontId="4" fillId="30" borderId="16" xfId="0" applyFont="1" applyFill="1" applyBorder="1" applyAlignment="1" applyProtection="1">
      <alignment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49" fontId="4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4"/>
  <sheetViews>
    <sheetView tabSelected="1" view="pageBreakPreview" zoomScaleSheetLayoutView="100" workbookViewId="0" topLeftCell="A195">
      <selection activeCell="A1" sqref="A1:U254"/>
    </sheetView>
  </sheetViews>
  <sheetFormatPr defaultColWidth="9.00390625" defaultRowHeight="12.75"/>
  <cols>
    <col min="1" max="1" width="6.125" style="151" customWidth="1"/>
    <col min="2" max="2" width="6.00390625" style="151" customWidth="1"/>
    <col min="3" max="3" width="59.875" style="151" customWidth="1"/>
    <col min="4" max="5" width="13.625" style="151" hidden="1" customWidth="1"/>
    <col min="6" max="6" width="13.625" style="190" hidden="1" customWidth="1"/>
    <col min="7" max="7" width="13.625" style="151" hidden="1" customWidth="1"/>
    <col min="8" max="8" width="11.375" style="190" hidden="1" customWidth="1"/>
    <col min="9" max="9" width="13.625" style="151" hidden="1" customWidth="1"/>
    <col min="10" max="10" width="12.375" style="151" customWidth="1"/>
    <col min="11" max="18" width="11.00390625" style="151" hidden="1" customWidth="1"/>
    <col min="19" max="21" width="12.375" style="151" customWidth="1"/>
    <col min="22" max="22" width="11.375" style="151" customWidth="1"/>
    <col min="23" max="16384" width="9.125" style="151" customWidth="1"/>
  </cols>
  <sheetData>
    <row r="1" spans="10:21" ht="98.25" customHeight="1">
      <c r="J1" s="209" t="s">
        <v>160</v>
      </c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</row>
    <row r="2" spans="1:21" ht="57" customHeight="1">
      <c r="A2" s="210" t="s">
        <v>146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</row>
    <row r="3" spans="1:21" ht="13.5">
      <c r="A3" s="3"/>
      <c r="B3" s="4"/>
      <c r="C3" s="3"/>
      <c r="D3" s="3"/>
      <c r="E3" s="3"/>
      <c r="F3" s="160"/>
      <c r="G3" s="3"/>
      <c r="H3" s="160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7.25" thickBot="1">
      <c r="A4" s="3"/>
      <c r="B4" s="4"/>
      <c r="C4" s="3"/>
      <c r="D4" s="5"/>
      <c r="E4" s="5"/>
      <c r="F4" s="161"/>
      <c r="G4" s="5"/>
      <c r="H4" s="161"/>
      <c r="I4" s="5"/>
      <c r="J4" s="5"/>
      <c r="K4" s="5"/>
      <c r="L4" s="5"/>
      <c r="M4" s="5"/>
      <c r="N4" s="5"/>
      <c r="O4" s="5"/>
      <c r="P4" s="5"/>
      <c r="Q4" s="5"/>
      <c r="R4" s="5" t="s">
        <v>93</v>
      </c>
      <c r="S4" s="5"/>
      <c r="T4" s="5"/>
      <c r="U4" s="203" t="s">
        <v>93</v>
      </c>
    </row>
    <row r="5" spans="1:21" ht="67.5" customHeight="1">
      <c r="A5" s="228" t="s">
        <v>58</v>
      </c>
      <c r="B5" s="229"/>
      <c r="C5" s="229"/>
      <c r="D5" s="8" t="s">
        <v>132</v>
      </c>
      <c r="E5" s="8" t="s">
        <v>115</v>
      </c>
      <c r="F5" s="162" t="s">
        <v>116</v>
      </c>
      <c r="G5" s="8" t="s">
        <v>117</v>
      </c>
      <c r="H5" s="162" t="s">
        <v>145</v>
      </c>
      <c r="I5" s="8" t="s">
        <v>131</v>
      </c>
      <c r="J5" s="200" t="s">
        <v>158</v>
      </c>
      <c r="K5" s="199" t="s">
        <v>90</v>
      </c>
      <c r="L5" s="9" t="s">
        <v>91</v>
      </c>
      <c r="M5" s="9" t="s">
        <v>108</v>
      </c>
      <c r="N5" s="9" t="s">
        <v>99</v>
      </c>
      <c r="O5" s="9" t="s">
        <v>148</v>
      </c>
      <c r="P5" s="9" t="s">
        <v>147</v>
      </c>
      <c r="Q5" s="9" t="s">
        <v>92</v>
      </c>
      <c r="R5" s="10" t="s">
        <v>107</v>
      </c>
      <c r="S5" s="200" t="s">
        <v>151</v>
      </c>
      <c r="T5" s="200" t="s">
        <v>161</v>
      </c>
      <c r="U5" s="200" t="s">
        <v>159</v>
      </c>
    </row>
    <row r="6" spans="1:21" ht="15.75">
      <c r="A6" s="11" t="s">
        <v>21</v>
      </c>
      <c r="B6" s="12"/>
      <c r="C6" s="13"/>
      <c r="D6" s="13"/>
      <c r="E6" s="13"/>
      <c r="F6" s="163"/>
      <c r="G6" s="13"/>
      <c r="H6" s="163"/>
      <c r="I6" s="13"/>
      <c r="J6" s="15"/>
      <c r="K6" s="15"/>
      <c r="L6" s="15"/>
      <c r="M6" s="15"/>
      <c r="N6" s="15"/>
      <c r="O6" s="15"/>
      <c r="P6" s="15"/>
      <c r="Q6" s="15"/>
      <c r="R6" s="16"/>
      <c r="S6" s="15"/>
      <c r="T6" s="15"/>
      <c r="U6" s="15"/>
    </row>
    <row r="7" spans="1:21" ht="33.75" customHeight="1">
      <c r="A7" s="17" t="s">
        <v>0</v>
      </c>
      <c r="B7" s="18">
        <v>210</v>
      </c>
      <c r="C7" s="19" t="s">
        <v>30</v>
      </c>
      <c r="D7" s="20">
        <f aca="true" t="shared" si="0" ref="D7:R7">SUM(D8:D10)</f>
        <v>3862</v>
      </c>
      <c r="E7" s="20">
        <f t="shared" si="0"/>
        <v>381.33500000000004</v>
      </c>
      <c r="F7" s="164">
        <f t="shared" si="0"/>
        <v>346.33500000000004</v>
      </c>
      <c r="G7" s="20">
        <f t="shared" si="0"/>
        <v>4586.67</v>
      </c>
      <c r="H7" s="164">
        <f t="shared" si="0"/>
        <v>0</v>
      </c>
      <c r="I7" s="21">
        <f t="shared" si="0"/>
        <v>5247.8</v>
      </c>
      <c r="J7" s="74">
        <f t="shared" si="0"/>
        <v>5154.7</v>
      </c>
      <c r="K7" s="21">
        <f t="shared" si="0"/>
        <v>10.4</v>
      </c>
      <c r="L7" s="21">
        <f t="shared" si="0"/>
        <v>3121.1</v>
      </c>
      <c r="M7" s="21">
        <f>SUM(M8:M10)</f>
        <v>442.6</v>
      </c>
      <c r="N7" s="21">
        <f t="shared" si="0"/>
        <v>1489.5</v>
      </c>
      <c r="O7" s="21">
        <f>SUM(O8:O10)</f>
        <v>0</v>
      </c>
      <c r="P7" s="21">
        <f t="shared" si="0"/>
        <v>0</v>
      </c>
      <c r="Q7" s="21">
        <f t="shared" si="0"/>
        <v>0</v>
      </c>
      <c r="R7" s="22">
        <f t="shared" si="0"/>
        <v>0</v>
      </c>
      <c r="S7" s="74">
        <f>SUM(S8:S10)</f>
        <v>0</v>
      </c>
      <c r="T7" s="74">
        <f>SUM(T8:T10)</f>
        <v>5154.7</v>
      </c>
      <c r="U7" s="74">
        <f>SUM(U8:U10)</f>
        <v>3569.8</v>
      </c>
    </row>
    <row r="8" spans="1:21" ht="18" customHeight="1">
      <c r="A8" s="23" t="s">
        <v>0</v>
      </c>
      <c r="B8" s="24">
        <v>211</v>
      </c>
      <c r="C8" s="25" t="s">
        <v>1</v>
      </c>
      <c r="D8" s="26">
        <f aca="true" t="shared" si="1" ref="D8:R8">SUM(D25,D29,D46,D69)</f>
        <v>2982</v>
      </c>
      <c r="E8" s="26">
        <f t="shared" si="1"/>
        <v>295.33500000000004</v>
      </c>
      <c r="F8" s="165">
        <f t="shared" si="1"/>
        <v>303.33500000000004</v>
      </c>
      <c r="G8" s="26">
        <f t="shared" si="1"/>
        <v>3580.67</v>
      </c>
      <c r="H8" s="165">
        <f t="shared" si="1"/>
        <v>0</v>
      </c>
      <c r="I8" s="28">
        <f t="shared" si="1"/>
        <v>4022.9</v>
      </c>
      <c r="J8" s="85">
        <f t="shared" si="1"/>
        <v>3928.4</v>
      </c>
      <c r="K8" s="28">
        <f t="shared" si="1"/>
        <v>0.4</v>
      </c>
      <c r="L8" s="28">
        <f t="shared" si="1"/>
        <v>2733</v>
      </c>
      <c r="M8" s="28">
        <f>SUM(M25,M29,M46,M69)</f>
        <v>0</v>
      </c>
      <c r="N8" s="28">
        <f t="shared" si="1"/>
        <v>1144</v>
      </c>
      <c r="O8" s="28">
        <f>SUM(O25,O29,O46,O69)</f>
        <v>0</v>
      </c>
      <c r="P8" s="28">
        <f t="shared" si="1"/>
        <v>0</v>
      </c>
      <c r="Q8" s="28">
        <f t="shared" si="1"/>
        <v>0</v>
      </c>
      <c r="R8" s="29">
        <f t="shared" si="1"/>
        <v>0</v>
      </c>
      <c r="S8" s="85">
        <f>SUM(S25,S29,S46,S69)</f>
        <v>0</v>
      </c>
      <c r="T8" s="85">
        <f>SUM(T25,T29,T46,T69)</f>
        <v>3928.4</v>
      </c>
      <c r="U8" s="85">
        <f>SUM(U25,U29,U46,U69)</f>
        <v>2769.5</v>
      </c>
    </row>
    <row r="9" spans="1:21" ht="18" customHeight="1">
      <c r="A9" s="23" t="s">
        <v>0</v>
      </c>
      <c r="B9" s="24">
        <v>212</v>
      </c>
      <c r="C9" s="25" t="s">
        <v>2</v>
      </c>
      <c r="D9" s="28">
        <f aca="true" t="shared" si="2" ref="D9:L9">SUM(D49,D30,D70)</f>
        <v>0</v>
      </c>
      <c r="E9" s="28">
        <f t="shared" si="2"/>
        <v>0</v>
      </c>
      <c r="F9" s="166">
        <v>3</v>
      </c>
      <c r="G9" s="28">
        <f t="shared" si="2"/>
        <v>0</v>
      </c>
      <c r="H9" s="166">
        <f t="shared" si="2"/>
        <v>0</v>
      </c>
      <c r="I9" s="28">
        <f t="shared" si="2"/>
        <v>10</v>
      </c>
      <c r="J9" s="85">
        <f t="shared" si="2"/>
        <v>8</v>
      </c>
      <c r="K9" s="28">
        <f t="shared" si="2"/>
        <v>10</v>
      </c>
      <c r="L9" s="28">
        <f t="shared" si="2"/>
        <v>0</v>
      </c>
      <c r="M9" s="28">
        <f aca="true" t="shared" si="3" ref="M9:R9">SUM(M49,M30,M70)</f>
        <v>0</v>
      </c>
      <c r="N9" s="28">
        <f t="shared" si="3"/>
        <v>0</v>
      </c>
      <c r="O9" s="28">
        <f t="shared" si="3"/>
        <v>0</v>
      </c>
      <c r="P9" s="28">
        <f t="shared" si="3"/>
        <v>0</v>
      </c>
      <c r="Q9" s="28">
        <f t="shared" si="3"/>
        <v>0</v>
      </c>
      <c r="R9" s="29">
        <f t="shared" si="3"/>
        <v>0</v>
      </c>
      <c r="S9" s="85">
        <f>SUM(S49,S30,S70)</f>
        <v>0</v>
      </c>
      <c r="T9" s="85">
        <f>SUM(T49,T30,T70)</f>
        <v>8</v>
      </c>
      <c r="U9" s="85">
        <f>SUM(U49,U30,U70)</f>
        <v>0</v>
      </c>
    </row>
    <row r="10" spans="1:21" ht="16.5" customHeight="1">
      <c r="A10" s="23" t="s">
        <v>0</v>
      </c>
      <c r="B10" s="24">
        <v>213</v>
      </c>
      <c r="C10" s="25" t="s">
        <v>3</v>
      </c>
      <c r="D10" s="26">
        <f aca="true" t="shared" si="4" ref="D10:R10">SUM(D26,D31,D50,D71)</f>
        <v>880</v>
      </c>
      <c r="E10" s="26">
        <f t="shared" si="4"/>
        <v>86</v>
      </c>
      <c r="F10" s="165">
        <f t="shared" si="4"/>
        <v>40</v>
      </c>
      <c r="G10" s="26">
        <f t="shared" si="4"/>
        <v>1006</v>
      </c>
      <c r="H10" s="165">
        <f t="shared" si="4"/>
        <v>0</v>
      </c>
      <c r="I10" s="28">
        <f t="shared" si="4"/>
        <v>1214.8999999999999</v>
      </c>
      <c r="J10" s="85">
        <f t="shared" si="4"/>
        <v>1218.3</v>
      </c>
      <c r="K10" s="28">
        <f t="shared" si="4"/>
        <v>0</v>
      </c>
      <c r="L10" s="28">
        <f t="shared" si="4"/>
        <v>388.1</v>
      </c>
      <c r="M10" s="28">
        <f>SUM(M26,M31,M50,M71)</f>
        <v>442.6</v>
      </c>
      <c r="N10" s="28">
        <f t="shared" si="4"/>
        <v>345.5</v>
      </c>
      <c r="O10" s="28">
        <f>SUM(O26,O31,O50,O71)</f>
        <v>0</v>
      </c>
      <c r="P10" s="28">
        <f t="shared" si="4"/>
        <v>0</v>
      </c>
      <c r="Q10" s="28">
        <f t="shared" si="4"/>
        <v>0</v>
      </c>
      <c r="R10" s="29">
        <f t="shared" si="4"/>
        <v>0</v>
      </c>
      <c r="S10" s="85">
        <f>SUM(S26,S31,S50,S71)</f>
        <v>0</v>
      </c>
      <c r="T10" s="85">
        <f>SUM(T26,T31,T50,T71)</f>
        <v>1218.3</v>
      </c>
      <c r="U10" s="85">
        <f>SUM(U26,U31,U50,U71)</f>
        <v>800.3</v>
      </c>
    </row>
    <row r="11" spans="1:21" ht="16.5" customHeight="1">
      <c r="A11" s="17" t="s">
        <v>0</v>
      </c>
      <c r="B11" s="18">
        <v>220</v>
      </c>
      <c r="C11" s="19" t="s">
        <v>4</v>
      </c>
      <c r="D11" s="20">
        <f aca="true" t="shared" si="5" ref="D11:R11">SUM(D12:D17)</f>
        <v>154</v>
      </c>
      <c r="E11" s="20">
        <f t="shared" si="5"/>
        <v>121.1</v>
      </c>
      <c r="F11" s="164">
        <f t="shared" si="5"/>
        <v>38.7</v>
      </c>
      <c r="G11" s="20">
        <f t="shared" si="5"/>
        <v>313.8</v>
      </c>
      <c r="H11" s="164">
        <f t="shared" si="5"/>
        <v>0.09999999999999432</v>
      </c>
      <c r="I11" s="21">
        <f t="shared" si="5"/>
        <v>421.7</v>
      </c>
      <c r="J11" s="74">
        <f t="shared" si="5"/>
        <v>518.6</v>
      </c>
      <c r="K11" s="21">
        <f t="shared" si="5"/>
        <v>178</v>
      </c>
      <c r="L11" s="21">
        <f t="shared" si="5"/>
        <v>0</v>
      </c>
      <c r="M11" s="21">
        <f>SUM(M12:M17)</f>
        <v>200</v>
      </c>
      <c r="N11" s="21">
        <f t="shared" si="5"/>
        <v>0</v>
      </c>
      <c r="O11" s="21">
        <f>SUM(O12:O17)</f>
        <v>0</v>
      </c>
      <c r="P11" s="21">
        <f t="shared" si="5"/>
        <v>0</v>
      </c>
      <c r="Q11" s="21">
        <f t="shared" si="5"/>
        <v>0</v>
      </c>
      <c r="R11" s="22">
        <f t="shared" si="5"/>
        <v>0</v>
      </c>
      <c r="S11" s="74">
        <f>SUM(S12:S17)</f>
        <v>-150.3</v>
      </c>
      <c r="T11" s="74">
        <f>SUM(T12:T17)</f>
        <v>368.3</v>
      </c>
      <c r="U11" s="74">
        <f>SUM(U12:U17)</f>
        <v>196.39999999999998</v>
      </c>
    </row>
    <row r="12" spans="1:21" ht="15.75" customHeight="1">
      <c r="A12" s="23" t="s">
        <v>0</v>
      </c>
      <c r="B12" s="24">
        <v>221</v>
      </c>
      <c r="C12" s="25" t="s">
        <v>5</v>
      </c>
      <c r="D12" s="26">
        <f aca="true" t="shared" si="6" ref="D12:R16">SUM(D54,D33,D73)</f>
        <v>11</v>
      </c>
      <c r="E12" s="26">
        <f t="shared" si="6"/>
        <v>1.1</v>
      </c>
      <c r="F12" s="165">
        <f t="shared" si="6"/>
        <v>1</v>
      </c>
      <c r="G12" s="26">
        <f t="shared" si="6"/>
        <v>13.1</v>
      </c>
      <c r="H12" s="165">
        <f t="shared" si="6"/>
        <v>0</v>
      </c>
      <c r="I12" s="28">
        <f t="shared" si="6"/>
        <v>17</v>
      </c>
      <c r="J12" s="85">
        <f t="shared" si="6"/>
        <v>17</v>
      </c>
      <c r="K12" s="28">
        <f t="shared" si="6"/>
        <v>17</v>
      </c>
      <c r="L12" s="28">
        <f t="shared" si="6"/>
        <v>0</v>
      </c>
      <c r="M12" s="28">
        <f>SUM(M54,M33,M73)</f>
        <v>0</v>
      </c>
      <c r="N12" s="28">
        <f t="shared" si="6"/>
        <v>0</v>
      </c>
      <c r="O12" s="28">
        <f>SUM(O54,O33,O73)</f>
        <v>0</v>
      </c>
      <c r="P12" s="28">
        <f t="shared" si="6"/>
        <v>0</v>
      </c>
      <c r="Q12" s="28">
        <f t="shared" si="6"/>
        <v>0</v>
      </c>
      <c r="R12" s="29">
        <f t="shared" si="6"/>
        <v>0</v>
      </c>
      <c r="S12" s="85">
        <f aca="true" t="shared" si="7" ref="S12:U16">SUM(S54,S33,S73)</f>
        <v>0</v>
      </c>
      <c r="T12" s="85">
        <f t="shared" si="7"/>
        <v>17</v>
      </c>
      <c r="U12" s="85">
        <f t="shared" si="7"/>
        <v>6.7</v>
      </c>
    </row>
    <row r="13" spans="1:21" ht="15.75" customHeight="1">
      <c r="A13" s="23" t="s">
        <v>0</v>
      </c>
      <c r="B13" s="24">
        <v>222</v>
      </c>
      <c r="C13" s="25" t="s">
        <v>6</v>
      </c>
      <c r="D13" s="26">
        <f t="shared" si="6"/>
        <v>0</v>
      </c>
      <c r="E13" s="26">
        <f t="shared" si="6"/>
        <v>0</v>
      </c>
      <c r="F13" s="165">
        <f t="shared" si="6"/>
        <v>0</v>
      </c>
      <c r="G13" s="26">
        <f t="shared" si="6"/>
        <v>0</v>
      </c>
      <c r="H13" s="165">
        <f t="shared" si="6"/>
        <v>0</v>
      </c>
      <c r="I13" s="28">
        <f t="shared" si="6"/>
        <v>11</v>
      </c>
      <c r="J13" s="85">
        <f t="shared" si="6"/>
        <v>0</v>
      </c>
      <c r="K13" s="28">
        <f t="shared" si="6"/>
        <v>0</v>
      </c>
      <c r="L13" s="28">
        <f t="shared" si="6"/>
        <v>0</v>
      </c>
      <c r="M13" s="28">
        <f>SUM(M55,M34,M74)</f>
        <v>0</v>
      </c>
      <c r="N13" s="28">
        <f t="shared" si="6"/>
        <v>0</v>
      </c>
      <c r="O13" s="28">
        <f>SUM(O55,O34,O74)</f>
        <v>0</v>
      </c>
      <c r="P13" s="28">
        <f t="shared" si="6"/>
        <v>0</v>
      </c>
      <c r="Q13" s="28">
        <f t="shared" si="6"/>
        <v>0</v>
      </c>
      <c r="R13" s="29">
        <f t="shared" si="6"/>
        <v>0</v>
      </c>
      <c r="S13" s="85">
        <f t="shared" si="7"/>
        <v>0</v>
      </c>
      <c r="T13" s="85">
        <f t="shared" si="7"/>
        <v>0</v>
      </c>
      <c r="U13" s="85">
        <f t="shared" si="7"/>
        <v>0</v>
      </c>
    </row>
    <row r="14" spans="1:21" ht="17.25" customHeight="1">
      <c r="A14" s="23" t="s">
        <v>0</v>
      </c>
      <c r="B14" s="24">
        <v>223</v>
      </c>
      <c r="C14" s="25" t="s">
        <v>7</v>
      </c>
      <c r="D14" s="26">
        <f t="shared" si="6"/>
        <v>88</v>
      </c>
      <c r="E14" s="26">
        <f t="shared" si="6"/>
        <v>17</v>
      </c>
      <c r="F14" s="165">
        <f t="shared" si="6"/>
        <v>15</v>
      </c>
      <c r="G14" s="26">
        <f t="shared" si="6"/>
        <v>120</v>
      </c>
      <c r="H14" s="165">
        <f t="shared" si="6"/>
        <v>0.09999999999999432</v>
      </c>
      <c r="I14" s="28">
        <f t="shared" si="6"/>
        <v>276</v>
      </c>
      <c r="J14" s="85">
        <f t="shared" si="6"/>
        <v>277.8</v>
      </c>
      <c r="K14" s="28">
        <f t="shared" si="6"/>
        <v>76</v>
      </c>
      <c r="L14" s="28">
        <f t="shared" si="6"/>
        <v>0</v>
      </c>
      <c r="M14" s="28">
        <f>SUM(M56,M35,M75)</f>
        <v>200</v>
      </c>
      <c r="N14" s="28">
        <f t="shared" si="6"/>
        <v>0</v>
      </c>
      <c r="O14" s="28">
        <f>SUM(O56,O35,O75)</f>
        <v>0</v>
      </c>
      <c r="P14" s="28">
        <f t="shared" si="6"/>
        <v>0</v>
      </c>
      <c r="Q14" s="28">
        <f t="shared" si="6"/>
        <v>0</v>
      </c>
      <c r="R14" s="29">
        <f t="shared" si="6"/>
        <v>0</v>
      </c>
      <c r="S14" s="85">
        <f t="shared" si="7"/>
        <v>0</v>
      </c>
      <c r="T14" s="85">
        <f t="shared" si="7"/>
        <v>277.8</v>
      </c>
      <c r="U14" s="85">
        <f t="shared" si="7"/>
        <v>167.2</v>
      </c>
    </row>
    <row r="15" spans="1:21" ht="18.75" customHeight="1">
      <c r="A15" s="23" t="s">
        <v>0</v>
      </c>
      <c r="B15" s="24">
        <v>224</v>
      </c>
      <c r="C15" s="25" t="s">
        <v>8</v>
      </c>
      <c r="D15" s="26">
        <f t="shared" si="6"/>
        <v>0</v>
      </c>
      <c r="E15" s="26">
        <f t="shared" si="6"/>
        <v>0</v>
      </c>
      <c r="F15" s="165">
        <f t="shared" si="6"/>
        <v>0</v>
      </c>
      <c r="G15" s="26">
        <f t="shared" si="6"/>
        <v>0</v>
      </c>
      <c r="H15" s="165">
        <f t="shared" si="6"/>
        <v>0</v>
      </c>
      <c r="I15" s="28">
        <f t="shared" si="6"/>
        <v>0</v>
      </c>
      <c r="J15" s="85">
        <f t="shared" si="6"/>
        <v>0</v>
      </c>
      <c r="K15" s="28">
        <f t="shared" si="6"/>
        <v>0</v>
      </c>
      <c r="L15" s="28">
        <f t="shared" si="6"/>
        <v>0</v>
      </c>
      <c r="M15" s="28">
        <f>SUM(M57,M36,M76)</f>
        <v>0</v>
      </c>
      <c r="N15" s="28">
        <f t="shared" si="6"/>
        <v>0</v>
      </c>
      <c r="O15" s="28">
        <f>SUM(O57,O36,O76)</f>
        <v>0</v>
      </c>
      <c r="P15" s="28">
        <f t="shared" si="6"/>
        <v>0</v>
      </c>
      <c r="Q15" s="28">
        <f t="shared" si="6"/>
        <v>0</v>
      </c>
      <c r="R15" s="29">
        <f t="shared" si="6"/>
        <v>0</v>
      </c>
      <c r="S15" s="85">
        <f t="shared" si="7"/>
        <v>0</v>
      </c>
      <c r="T15" s="85">
        <f t="shared" si="7"/>
        <v>0</v>
      </c>
      <c r="U15" s="85">
        <f t="shared" si="7"/>
        <v>0</v>
      </c>
    </row>
    <row r="16" spans="1:21" ht="16.5" customHeight="1">
      <c r="A16" s="23" t="s">
        <v>0</v>
      </c>
      <c r="B16" s="24">
        <v>225</v>
      </c>
      <c r="C16" s="25" t="s">
        <v>9</v>
      </c>
      <c r="D16" s="26">
        <f t="shared" si="6"/>
        <v>12</v>
      </c>
      <c r="E16" s="26">
        <f t="shared" si="6"/>
        <v>55</v>
      </c>
      <c r="F16" s="165">
        <f t="shared" si="6"/>
        <v>2</v>
      </c>
      <c r="G16" s="26">
        <f t="shared" si="6"/>
        <v>69</v>
      </c>
      <c r="H16" s="165">
        <f t="shared" si="6"/>
        <v>0</v>
      </c>
      <c r="I16" s="28">
        <f t="shared" si="6"/>
        <v>25</v>
      </c>
      <c r="J16" s="85">
        <f t="shared" si="6"/>
        <v>47.2</v>
      </c>
      <c r="K16" s="28">
        <f t="shared" si="6"/>
        <v>25</v>
      </c>
      <c r="L16" s="28">
        <f t="shared" si="6"/>
        <v>0</v>
      </c>
      <c r="M16" s="28">
        <f>SUM(M58,M37,M77)</f>
        <v>0</v>
      </c>
      <c r="N16" s="28">
        <f t="shared" si="6"/>
        <v>0</v>
      </c>
      <c r="O16" s="28">
        <f>SUM(O58,O37,O77)</f>
        <v>0</v>
      </c>
      <c r="P16" s="28">
        <f t="shared" si="6"/>
        <v>0</v>
      </c>
      <c r="Q16" s="28">
        <f t="shared" si="6"/>
        <v>0</v>
      </c>
      <c r="R16" s="29">
        <f t="shared" si="6"/>
        <v>0</v>
      </c>
      <c r="S16" s="85">
        <f t="shared" si="7"/>
        <v>0.5999999999999943</v>
      </c>
      <c r="T16" s="85">
        <f t="shared" si="7"/>
        <v>47.8</v>
      </c>
      <c r="U16" s="85">
        <f t="shared" si="7"/>
        <v>9.2</v>
      </c>
    </row>
    <row r="17" spans="1:21" ht="15" customHeight="1">
      <c r="A17" s="23" t="s">
        <v>0</v>
      </c>
      <c r="B17" s="24">
        <v>226</v>
      </c>
      <c r="C17" s="25" t="s">
        <v>10</v>
      </c>
      <c r="D17" s="26">
        <f aca="true" t="shared" si="8" ref="D17:R17">SUM(D59,D38,D78,D85)</f>
        <v>43</v>
      </c>
      <c r="E17" s="26">
        <f t="shared" si="8"/>
        <v>48</v>
      </c>
      <c r="F17" s="165">
        <f t="shared" si="8"/>
        <v>20.7</v>
      </c>
      <c r="G17" s="26">
        <f t="shared" si="8"/>
        <v>111.7</v>
      </c>
      <c r="H17" s="165">
        <f t="shared" si="8"/>
        <v>0</v>
      </c>
      <c r="I17" s="28">
        <f t="shared" si="8"/>
        <v>92.7</v>
      </c>
      <c r="J17" s="85">
        <f t="shared" si="8"/>
        <v>176.6</v>
      </c>
      <c r="K17" s="28">
        <f t="shared" si="8"/>
        <v>60</v>
      </c>
      <c r="L17" s="28">
        <f t="shared" si="8"/>
        <v>0</v>
      </c>
      <c r="M17" s="28">
        <f t="shared" si="8"/>
        <v>0</v>
      </c>
      <c r="N17" s="28">
        <f t="shared" si="8"/>
        <v>0</v>
      </c>
      <c r="O17" s="28">
        <f>SUM(O59,O38,O78,O85)</f>
        <v>0</v>
      </c>
      <c r="P17" s="28">
        <f t="shared" si="8"/>
        <v>0</v>
      </c>
      <c r="Q17" s="28">
        <f t="shared" si="8"/>
        <v>0</v>
      </c>
      <c r="R17" s="29">
        <f t="shared" si="8"/>
        <v>0</v>
      </c>
      <c r="S17" s="85">
        <f>SUM(S59,S38,S78,S85)</f>
        <v>-150.9</v>
      </c>
      <c r="T17" s="85">
        <f>SUM(T59,T38,T78,T85)</f>
        <v>25.7</v>
      </c>
      <c r="U17" s="85">
        <f>SUM(U59,U38,U78,U85)</f>
        <v>13.3</v>
      </c>
    </row>
    <row r="18" spans="1:21" ht="15" customHeight="1">
      <c r="A18" s="17" t="s">
        <v>0</v>
      </c>
      <c r="B18" s="18">
        <v>231</v>
      </c>
      <c r="C18" s="19" t="s">
        <v>11</v>
      </c>
      <c r="D18" s="20">
        <f aca="true" t="shared" si="9" ref="D18:R18">SUM(D83)</f>
        <v>0</v>
      </c>
      <c r="E18" s="20">
        <f t="shared" si="9"/>
        <v>0</v>
      </c>
      <c r="F18" s="164">
        <f t="shared" si="9"/>
        <v>0</v>
      </c>
      <c r="G18" s="20">
        <f t="shared" si="9"/>
        <v>0</v>
      </c>
      <c r="H18" s="164">
        <f t="shared" si="9"/>
        <v>0</v>
      </c>
      <c r="I18" s="21">
        <f t="shared" si="9"/>
        <v>0</v>
      </c>
      <c r="J18" s="74">
        <f t="shared" si="9"/>
        <v>0</v>
      </c>
      <c r="K18" s="21">
        <f t="shared" si="9"/>
        <v>0</v>
      </c>
      <c r="L18" s="21">
        <f t="shared" si="9"/>
        <v>0</v>
      </c>
      <c r="M18" s="21">
        <f>SUM(M83)</f>
        <v>0</v>
      </c>
      <c r="N18" s="21">
        <f t="shared" si="9"/>
        <v>0</v>
      </c>
      <c r="O18" s="21">
        <f>SUM(O83)</f>
        <v>0</v>
      </c>
      <c r="P18" s="21">
        <f>SUM(P83)</f>
        <v>0</v>
      </c>
      <c r="Q18" s="21">
        <f>SUM(Q83)</f>
        <v>0</v>
      </c>
      <c r="R18" s="22">
        <f t="shared" si="9"/>
        <v>0</v>
      </c>
      <c r="S18" s="74">
        <f>SUM(S83)</f>
        <v>0</v>
      </c>
      <c r="T18" s="74">
        <f>SUM(T83)</f>
        <v>0</v>
      </c>
      <c r="U18" s="74">
        <f>SUM(U83)</f>
        <v>0</v>
      </c>
    </row>
    <row r="19" spans="1:21" ht="31.5">
      <c r="A19" s="17" t="s">
        <v>0</v>
      </c>
      <c r="B19" s="18">
        <v>251</v>
      </c>
      <c r="C19" s="19" t="s">
        <v>42</v>
      </c>
      <c r="D19" s="21">
        <f aca="true" t="shared" si="10" ref="D19:R19">SUM(D60,D79,D80)</f>
        <v>646</v>
      </c>
      <c r="E19" s="21">
        <f t="shared" si="10"/>
        <v>110</v>
      </c>
      <c r="F19" s="167">
        <f t="shared" si="10"/>
        <v>53</v>
      </c>
      <c r="G19" s="21">
        <f t="shared" si="10"/>
        <v>809</v>
      </c>
      <c r="H19" s="167">
        <f t="shared" si="10"/>
        <v>0</v>
      </c>
      <c r="I19" s="21">
        <f t="shared" si="10"/>
        <v>875</v>
      </c>
      <c r="J19" s="74">
        <f t="shared" si="10"/>
        <v>983.0999999999999</v>
      </c>
      <c r="K19" s="21">
        <f t="shared" si="10"/>
        <v>0</v>
      </c>
      <c r="L19" s="21">
        <f t="shared" si="10"/>
        <v>0</v>
      </c>
      <c r="M19" s="21">
        <f t="shared" si="10"/>
        <v>875</v>
      </c>
      <c r="N19" s="21">
        <f t="shared" si="10"/>
        <v>0</v>
      </c>
      <c r="O19" s="21">
        <f>SUM(O60,O79,O80)</f>
        <v>0</v>
      </c>
      <c r="P19" s="21">
        <f t="shared" si="10"/>
        <v>0</v>
      </c>
      <c r="Q19" s="21">
        <f t="shared" si="10"/>
        <v>0</v>
      </c>
      <c r="R19" s="22">
        <f t="shared" si="10"/>
        <v>0</v>
      </c>
      <c r="S19" s="74">
        <f>SUM(S60,S79,S80)</f>
        <v>0</v>
      </c>
      <c r="T19" s="74">
        <f>SUM(T60,T79,T80)</f>
        <v>983.0999999999999</v>
      </c>
      <c r="U19" s="74">
        <f>SUM(U60,U79,U80)</f>
        <v>919.8</v>
      </c>
    </row>
    <row r="20" spans="1:21" ht="18" customHeight="1">
      <c r="A20" s="17" t="s">
        <v>0</v>
      </c>
      <c r="B20" s="18">
        <v>290</v>
      </c>
      <c r="C20" s="19" t="s">
        <v>12</v>
      </c>
      <c r="D20" s="20">
        <f aca="true" t="shared" si="11" ref="D20:L20">SUM(D63,D84,D86,D40,D82)</f>
        <v>13</v>
      </c>
      <c r="E20" s="20">
        <f t="shared" si="11"/>
        <v>8</v>
      </c>
      <c r="F20" s="164">
        <f t="shared" si="11"/>
        <v>0</v>
      </c>
      <c r="G20" s="20">
        <f t="shared" si="11"/>
        <v>21</v>
      </c>
      <c r="H20" s="164">
        <f t="shared" si="11"/>
        <v>50</v>
      </c>
      <c r="I20" s="21">
        <f t="shared" si="11"/>
        <v>51</v>
      </c>
      <c r="J20" s="74">
        <f t="shared" si="11"/>
        <v>212.6</v>
      </c>
      <c r="K20" s="21">
        <f t="shared" si="11"/>
        <v>63</v>
      </c>
      <c r="L20" s="21">
        <f t="shared" si="11"/>
        <v>0</v>
      </c>
      <c r="M20" s="21">
        <f>SUM(M63,M84,M86)</f>
        <v>0</v>
      </c>
      <c r="N20" s="21">
        <f aca="true" t="shared" si="12" ref="N20:U20">SUM(N63,N84,N86,N40,N82)</f>
        <v>0</v>
      </c>
      <c r="O20" s="21">
        <f t="shared" si="12"/>
        <v>0</v>
      </c>
      <c r="P20" s="21">
        <f t="shared" si="12"/>
        <v>0</v>
      </c>
      <c r="Q20" s="21">
        <f t="shared" si="12"/>
        <v>0</v>
      </c>
      <c r="R20" s="22">
        <f t="shared" si="12"/>
        <v>0</v>
      </c>
      <c r="S20" s="74">
        <f t="shared" si="12"/>
        <v>0</v>
      </c>
      <c r="T20" s="74">
        <f t="shared" si="12"/>
        <v>212.6</v>
      </c>
      <c r="U20" s="74">
        <f t="shared" si="12"/>
        <v>107.30000000000001</v>
      </c>
    </row>
    <row r="21" spans="1:21" ht="15.75" customHeight="1">
      <c r="A21" s="17" t="s">
        <v>0</v>
      </c>
      <c r="B21" s="18">
        <v>300</v>
      </c>
      <c r="C21" s="19" t="s">
        <v>13</v>
      </c>
      <c r="D21" s="20">
        <f aca="true" t="shared" si="13" ref="D21:R21">SUM(D22:D23)</f>
        <v>55</v>
      </c>
      <c r="E21" s="20">
        <f t="shared" si="13"/>
        <v>10</v>
      </c>
      <c r="F21" s="164">
        <f t="shared" si="13"/>
        <v>59.6</v>
      </c>
      <c r="G21" s="20">
        <f t="shared" si="13"/>
        <v>124.6</v>
      </c>
      <c r="H21" s="164">
        <f t="shared" si="13"/>
        <v>0</v>
      </c>
      <c r="I21" s="21">
        <f>SUM(I22:I23)</f>
        <v>244.7</v>
      </c>
      <c r="J21" s="74">
        <f>SUM(J22:J23)</f>
        <v>117.9</v>
      </c>
      <c r="K21" s="21">
        <f>SUM(K22:K23)</f>
        <v>70</v>
      </c>
      <c r="L21" s="21">
        <f t="shared" si="13"/>
        <v>0</v>
      </c>
      <c r="M21" s="21">
        <f>SUM(M22:M23)</f>
        <v>0</v>
      </c>
      <c r="N21" s="21">
        <f t="shared" si="13"/>
        <v>0</v>
      </c>
      <c r="O21" s="21">
        <f>SUM(O22:O23)</f>
        <v>0.7</v>
      </c>
      <c r="P21" s="21">
        <f t="shared" si="13"/>
        <v>0</v>
      </c>
      <c r="Q21" s="21">
        <f t="shared" si="13"/>
        <v>0</v>
      </c>
      <c r="R21" s="22">
        <f t="shared" si="13"/>
        <v>0</v>
      </c>
      <c r="S21" s="74">
        <f>SUM(S22:S23)</f>
        <v>150.3</v>
      </c>
      <c r="T21" s="74">
        <f>SUM(T22:T23)</f>
        <v>268.2</v>
      </c>
      <c r="U21" s="74">
        <f>SUM(U22:U23)</f>
        <v>28.8</v>
      </c>
    </row>
    <row r="22" spans="1:21" ht="15" customHeight="1">
      <c r="A22" s="23" t="s">
        <v>0</v>
      </c>
      <c r="B22" s="24">
        <v>310</v>
      </c>
      <c r="C22" s="25" t="s">
        <v>14</v>
      </c>
      <c r="D22" s="26">
        <f aca="true" t="shared" si="14" ref="D22:P22">SUM(D65,D42)</f>
        <v>2</v>
      </c>
      <c r="E22" s="26">
        <f t="shared" si="14"/>
        <v>0</v>
      </c>
      <c r="F22" s="165">
        <f t="shared" si="14"/>
        <v>36</v>
      </c>
      <c r="G22" s="26">
        <f t="shared" si="14"/>
        <v>38</v>
      </c>
      <c r="H22" s="165">
        <f t="shared" si="14"/>
        <v>0</v>
      </c>
      <c r="I22" s="28">
        <f t="shared" si="14"/>
        <v>122</v>
      </c>
      <c r="J22" s="85">
        <f t="shared" si="14"/>
        <v>43.2</v>
      </c>
      <c r="K22" s="28">
        <f t="shared" si="14"/>
        <v>0</v>
      </c>
      <c r="L22" s="28">
        <f t="shared" si="14"/>
        <v>0</v>
      </c>
      <c r="M22" s="28">
        <f t="shared" si="14"/>
        <v>0</v>
      </c>
      <c r="N22" s="28">
        <f t="shared" si="14"/>
        <v>0</v>
      </c>
      <c r="O22" s="28">
        <f>SUM(O65,O42)</f>
        <v>0</v>
      </c>
      <c r="P22" s="28">
        <f t="shared" si="14"/>
        <v>0</v>
      </c>
      <c r="Q22" s="28">
        <f>SUM(Q65,Q42,)</f>
        <v>0</v>
      </c>
      <c r="R22" s="29">
        <f>SUM(R65,R42,)</f>
        <v>0</v>
      </c>
      <c r="S22" s="85">
        <f>SUM(S65,S42)</f>
        <v>0</v>
      </c>
      <c r="T22" s="85">
        <f>SUM(T65,T42)</f>
        <v>43.2</v>
      </c>
      <c r="U22" s="85">
        <f>SUM(U65,U42)</f>
        <v>3.2</v>
      </c>
    </row>
    <row r="23" spans="1:21" ht="13.5" customHeight="1">
      <c r="A23" s="23" t="s">
        <v>0</v>
      </c>
      <c r="B23" s="24">
        <v>340</v>
      </c>
      <c r="C23" s="25" t="s">
        <v>15</v>
      </c>
      <c r="D23" s="26">
        <f>SUM(D66,D43)</f>
        <v>53</v>
      </c>
      <c r="E23" s="26">
        <f>SUM(E66,E43)</f>
        <v>10</v>
      </c>
      <c r="F23" s="165">
        <f>SUM(F66,F43)</f>
        <v>23.6</v>
      </c>
      <c r="G23" s="26">
        <f>SUM(G66,G43)</f>
        <v>86.6</v>
      </c>
      <c r="H23" s="165">
        <f>SUM(H66,H43)</f>
        <v>0</v>
      </c>
      <c r="I23" s="28">
        <f aca="true" t="shared" si="15" ref="I23:N23">SUM(I66,I43)+I87</f>
        <v>122.7</v>
      </c>
      <c r="J23" s="85">
        <f t="shared" si="15"/>
        <v>74.7</v>
      </c>
      <c r="K23" s="28">
        <f t="shared" si="15"/>
        <v>70</v>
      </c>
      <c r="L23" s="28">
        <f t="shared" si="15"/>
        <v>0</v>
      </c>
      <c r="M23" s="28">
        <f t="shared" si="15"/>
        <v>0</v>
      </c>
      <c r="N23" s="28">
        <f t="shared" si="15"/>
        <v>0</v>
      </c>
      <c r="O23" s="28">
        <f aca="true" t="shared" si="16" ref="O23:U23">SUM(O66,O43)+O87</f>
        <v>0.7</v>
      </c>
      <c r="P23" s="28">
        <f t="shared" si="16"/>
        <v>0</v>
      </c>
      <c r="Q23" s="28">
        <f t="shared" si="16"/>
        <v>0</v>
      </c>
      <c r="R23" s="28">
        <f t="shared" si="16"/>
        <v>0</v>
      </c>
      <c r="S23" s="85">
        <f t="shared" si="16"/>
        <v>150.3</v>
      </c>
      <c r="T23" s="85">
        <f t="shared" si="16"/>
        <v>225</v>
      </c>
      <c r="U23" s="85">
        <f t="shared" si="16"/>
        <v>25.6</v>
      </c>
    </row>
    <row r="24" spans="1:21" ht="15.75">
      <c r="A24" s="30" t="s">
        <v>17</v>
      </c>
      <c r="B24" s="31"/>
      <c r="C24" s="32"/>
      <c r="D24" s="33">
        <f aca="true" t="shared" si="17" ref="D24:T24">SUM(D7,D11,D18,D19:D19,D20,D21)</f>
        <v>4730</v>
      </c>
      <c r="E24" s="33">
        <f t="shared" si="17"/>
        <v>630.4350000000001</v>
      </c>
      <c r="F24" s="164">
        <f t="shared" si="17"/>
        <v>497.63500000000005</v>
      </c>
      <c r="G24" s="33">
        <f t="shared" si="17"/>
        <v>5855.070000000001</v>
      </c>
      <c r="H24" s="164">
        <f t="shared" si="17"/>
        <v>50.099999999999994</v>
      </c>
      <c r="I24" s="34">
        <f t="shared" si="17"/>
        <v>6840.2</v>
      </c>
      <c r="J24" s="14">
        <f t="shared" si="17"/>
        <v>6986.9</v>
      </c>
      <c r="K24" s="14">
        <f t="shared" si="17"/>
        <v>321.4</v>
      </c>
      <c r="L24" s="14">
        <f t="shared" si="17"/>
        <v>3121.1</v>
      </c>
      <c r="M24" s="14">
        <f t="shared" si="17"/>
        <v>1517.6</v>
      </c>
      <c r="N24" s="14">
        <f t="shared" si="17"/>
        <v>1489.5</v>
      </c>
      <c r="O24" s="14">
        <f t="shared" si="17"/>
        <v>0.7</v>
      </c>
      <c r="P24" s="14">
        <f t="shared" si="17"/>
        <v>0</v>
      </c>
      <c r="Q24" s="14">
        <f t="shared" si="17"/>
        <v>0</v>
      </c>
      <c r="R24" s="14">
        <f t="shared" si="17"/>
        <v>0</v>
      </c>
      <c r="S24" s="14">
        <f t="shared" si="17"/>
        <v>0</v>
      </c>
      <c r="T24" s="14">
        <f t="shared" si="17"/>
        <v>6986.900000000001</v>
      </c>
      <c r="U24" s="14">
        <f>SUM(U7,U11,U18,U19:U19,U20,U21)</f>
        <v>4822.1</v>
      </c>
    </row>
    <row r="25" spans="1:21" ht="16.5" customHeight="1">
      <c r="A25" s="36" t="s">
        <v>16</v>
      </c>
      <c r="B25" s="24">
        <v>211</v>
      </c>
      <c r="C25" s="25" t="s">
        <v>1</v>
      </c>
      <c r="D25" s="2">
        <v>525</v>
      </c>
      <c r="E25" s="1">
        <v>58.9</v>
      </c>
      <c r="F25" s="168">
        <v>58.9</v>
      </c>
      <c r="G25" s="2">
        <f>SUM(D25:F25)</f>
        <v>642.8</v>
      </c>
      <c r="H25" s="168"/>
      <c r="I25" s="85">
        <v>707</v>
      </c>
      <c r="J25" s="85">
        <v>707</v>
      </c>
      <c r="K25" s="28"/>
      <c r="L25" s="28">
        <v>381.8</v>
      </c>
      <c r="M25" s="28"/>
      <c r="N25" s="28">
        <v>325.2</v>
      </c>
      <c r="O25" s="28"/>
      <c r="P25" s="28"/>
      <c r="Q25" s="28"/>
      <c r="R25" s="29"/>
      <c r="S25" s="85">
        <f>T25-J25</f>
        <v>0</v>
      </c>
      <c r="T25" s="85">
        <v>707</v>
      </c>
      <c r="U25" s="85">
        <v>472.2</v>
      </c>
    </row>
    <row r="26" spans="1:21" ht="15.75" customHeight="1">
      <c r="A26" s="36" t="s">
        <v>16</v>
      </c>
      <c r="B26" s="24">
        <v>213</v>
      </c>
      <c r="C26" s="25" t="s">
        <v>3</v>
      </c>
      <c r="D26" s="2">
        <v>158</v>
      </c>
      <c r="E26" s="1">
        <v>15</v>
      </c>
      <c r="F26" s="168">
        <v>7.7</v>
      </c>
      <c r="G26" s="2">
        <f>SUM(D26:F26)</f>
        <v>180.7</v>
      </c>
      <c r="H26" s="191"/>
      <c r="I26" s="85">
        <v>213.3</v>
      </c>
      <c r="J26" s="85">
        <v>213.3</v>
      </c>
      <c r="K26" s="28"/>
      <c r="L26" s="28">
        <v>115.1</v>
      </c>
      <c r="M26" s="28"/>
      <c r="N26" s="28">
        <v>98.2</v>
      </c>
      <c r="O26" s="28"/>
      <c r="P26" s="28"/>
      <c r="Q26" s="28"/>
      <c r="R26" s="29"/>
      <c r="S26" s="85">
        <f>T26-J26</f>
        <v>0</v>
      </c>
      <c r="T26" s="85">
        <v>213.3</v>
      </c>
      <c r="U26" s="85">
        <v>142.6</v>
      </c>
    </row>
    <row r="27" spans="1:21" ht="15.75">
      <c r="A27" s="37"/>
      <c r="B27" s="31"/>
      <c r="C27" s="38" t="s">
        <v>18</v>
      </c>
      <c r="D27" s="33">
        <f aca="true" t="shared" si="18" ref="D27:T27">SUM(D25:D26)</f>
        <v>683</v>
      </c>
      <c r="E27" s="33">
        <f t="shared" si="18"/>
        <v>73.9</v>
      </c>
      <c r="F27" s="164">
        <f t="shared" si="18"/>
        <v>66.6</v>
      </c>
      <c r="G27" s="33">
        <f t="shared" si="18"/>
        <v>823.5</v>
      </c>
      <c r="H27" s="164">
        <f t="shared" si="18"/>
        <v>0</v>
      </c>
      <c r="I27" s="34">
        <f t="shared" si="18"/>
        <v>920.3</v>
      </c>
      <c r="J27" s="14">
        <f t="shared" si="18"/>
        <v>920.3</v>
      </c>
      <c r="K27" s="14">
        <f t="shared" si="18"/>
        <v>0</v>
      </c>
      <c r="L27" s="14">
        <f t="shared" si="18"/>
        <v>496.9</v>
      </c>
      <c r="M27" s="14">
        <f t="shared" si="18"/>
        <v>0</v>
      </c>
      <c r="N27" s="14">
        <f t="shared" si="18"/>
        <v>423.4</v>
      </c>
      <c r="O27" s="14">
        <f t="shared" si="18"/>
        <v>0</v>
      </c>
      <c r="P27" s="14">
        <f t="shared" si="18"/>
        <v>0</v>
      </c>
      <c r="Q27" s="14">
        <f t="shared" si="18"/>
        <v>0</v>
      </c>
      <c r="R27" s="14">
        <f t="shared" si="18"/>
        <v>0</v>
      </c>
      <c r="S27" s="14">
        <f t="shared" si="18"/>
        <v>0</v>
      </c>
      <c r="T27" s="14">
        <f t="shared" si="18"/>
        <v>920.3</v>
      </c>
      <c r="U27" s="14">
        <f>SUM(U25:U26)</f>
        <v>614.8</v>
      </c>
    </row>
    <row r="28" spans="1:21" ht="18.75" customHeight="1">
      <c r="A28" s="39" t="s">
        <v>19</v>
      </c>
      <c r="B28" s="18">
        <v>210</v>
      </c>
      <c r="C28" s="19" t="s">
        <v>30</v>
      </c>
      <c r="D28" s="20">
        <f aca="true" t="shared" si="19" ref="D28:R28">SUM(D29:D31)</f>
        <v>479</v>
      </c>
      <c r="E28" s="20">
        <f t="shared" si="19"/>
        <v>52.435</v>
      </c>
      <c r="F28" s="164">
        <f t="shared" si="19"/>
        <v>45.735</v>
      </c>
      <c r="G28" s="20">
        <f t="shared" si="19"/>
        <v>577.1700000000001</v>
      </c>
      <c r="H28" s="164">
        <f t="shared" si="19"/>
        <v>0</v>
      </c>
      <c r="I28" s="21">
        <f t="shared" si="19"/>
        <v>633</v>
      </c>
      <c r="J28" s="74">
        <f t="shared" si="19"/>
        <v>640</v>
      </c>
      <c r="K28" s="21">
        <f t="shared" si="19"/>
        <v>0</v>
      </c>
      <c r="L28" s="21">
        <f t="shared" si="19"/>
        <v>633</v>
      </c>
      <c r="M28" s="21">
        <f>SUM(M29:M31)</f>
        <v>0</v>
      </c>
      <c r="N28" s="21">
        <f>SUM(N29:N31)</f>
        <v>0</v>
      </c>
      <c r="O28" s="21">
        <f>SUM(O29:O31)</f>
        <v>0</v>
      </c>
      <c r="P28" s="21">
        <f>SUM(P29:P31)</f>
        <v>0</v>
      </c>
      <c r="Q28" s="21">
        <f>SUM(Q29:Q31)</f>
        <v>0</v>
      </c>
      <c r="R28" s="22">
        <f t="shared" si="19"/>
        <v>0</v>
      </c>
      <c r="S28" s="74">
        <f>SUM(S29:S31)</f>
        <v>0</v>
      </c>
      <c r="T28" s="74">
        <f>SUM(T29:T31)</f>
        <v>640</v>
      </c>
      <c r="U28" s="74">
        <f>SUM(U29:U31)</f>
        <v>438.70000000000005</v>
      </c>
    </row>
    <row r="29" spans="1:21" ht="16.5" customHeight="1">
      <c r="A29" s="36" t="s">
        <v>19</v>
      </c>
      <c r="B29" s="24">
        <v>211</v>
      </c>
      <c r="C29" s="25" t="s">
        <v>1</v>
      </c>
      <c r="D29" s="2">
        <v>368</v>
      </c>
      <c r="E29" s="1">
        <v>40.435</v>
      </c>
      <c r="F29" s="168">
        <v>40.435</v>
      </c>
      <c r="G29" s="2">
        <f aca="true" t="shared" si="20" ref="G29:G34">SUM(D29:F29)</f>
        <v>448.87</v>
      </c>
      <c r="H29" s="168"/>
      <c r="I29" s="85">
        <v>486</v>
      </c>
      <c r="J29" s="85">
        <v>486</v>
      </c>
      <c r="K29" s="28"/>
      <c r="L29" s="28">
        <v>486</v>
      </c>
      <c r="M29" s="28"/>
      <c r="N29" s="28"/>
      <c r="O29" s="28"/>
      <c r="P29" s="28"/>
      <c r="Q29" s="28"/>
      <c r="R29" s="29"/>
      <c r="S29" s="85">
        <f aca="true" t="shared" si="21" ref="S29:S40">T29-J29</f>
        <v>0</v>
      </c>
      <c r="T29" s="85">
        <v>486</v>
      </c>
      <c r="U29" s="85">
        <v>349.8</v>
      </c>
    </row>
    <row r="30" spans="1:21" ht="15" customHeight="1" hidden="1">
      <c r="A30" s="36" t="s">
        <v>19</v>
      </c>
      <c r="B30" s="24">
        <v>212</v>
      </c>
      <c r="C30" s="25" t="s">
        <v>2</v>
      </c>
      <c r="D30" s="2">
        <v>0</v>
      </c>
      <c r="E30" s="1"/>
      <c r="F30" s="168"/>
      <c r="G30" s="2">
        <f t="shared" si="20"/>
        <v>0</v>
      </c>
      <c r="H30" s="168"/>
      <c r="I30" s="85"/>
      <c r="J30" s="85">
        <f aca="true" t="shared" si="22" ref="J30:J43">SUM(K30:R30)</f>
        <v>0</v>
      </c>
      <c r="K30" s="28"/>
      <c r="L30" s="28"/>
      <c r="M30" s="28"/>
      <c r="N30" s="28"/>
      <c r="O30" s="28"/>
      <c r="P30" s="28"/>
      <c r="Q30" s="28"/>
      <c r="R30" s="29"/>
      <c r="S30" s="85">
        <f t="shared" si="21"/>
        <v>0</v>
      </c>
      <c r="T30" s="85">
        <f aca="true" t="shared" si="23" ref="S30:U43">SUM(U30:AB30)</f>
        <v>0</v>
      </c>
      <c r="U30" s="85">
        <f t="shared" si="23"/>
        <v>0</v>
      </c>
    </row>
    <row r="31" spans="1:21" ht="17.25" customHeight="1">
      <c r="A31" s="36" t="s">
        <v>19</v>
      </c>
      <c r="B31" s="24">
        <v>213</v>
      </c>
      <c r="C31" s="25" t="s">
        <v>3</v>
      </c>
      <c r="D31" s="2">
        <v>111</v>
      </c>
      <c r="E31" s="1">
        <v>12</v>
      </c>
      <c r="F31" s="168">
        <v>5.3</v>
      </c>
      <c r="G31" s="2">
        <f t="shared" si="20"/>
        <v>128.3</v>
      </c>
      <c r="H31" s="168"/>
      <c r="I31" s="85">
        <v>147</v>
      </c>
      <c r="J31" s="85">
        <v>154</v>
      </c>
      <c r="K31" s="28"/>
      <c r="L31" s="28">
        <v>147</v>
      </c>
      <c r="M31" s="28"/>
      <c r="N31" s="28"/>
      <c r="O31" s="28"/>
      <c r="P31" s="28"/>
      <c r="Q31" s="28"/>
      <c r="R31" s="29"/>
      <c r="S31" s="85">
        <f t="shared" si="21"/>
        <v>0</v>
      </c>
      <c r="T31" s="85">
        <v>154</v>
      </c>
      <c r="U31" s="85">
        <v>88.9</v>
      </c>
    </row>
    <row r="32" spans="1:21" ht="14.25" customHeight="1" hidden="1">
      <c r="A32" s="39" t="s">
        <v>19</v>
      </c>
      <c r="B32" s="18">
        <v>220</v>
      </c>
      <c r="C32" s="19" t="s">
        <v>4</v>
      </c>
      <c r="D32" s="40">
        <f>SUM(D33:D38)</f>
        <v>0</v>
      </c>
      <c r="E32" s="138">
        <f>SUM(E33:E38)</f>
        <v>0</v>
      </c>
      <c r="F32" s="169">
        <f>SUM(F33:F38)</f>
        <v>0</v>
      </c>
      <c r="G32" s="2">
        <f t="shared" si="20"/>
        <v>0</v>
      </c>
      <c r="H32" s="169">
        <f>SUM(H33:H38)</f>
        <v>0</v>
      </c>
      <c r="I32" s="74"/>
      <c r="J32" s="85">
        <f t="shared" si="22"/>
        <v>0</v>
      </c>
      <c r="K32" s="21"/>
      <c r="L32" s="21"/>
      <c r="M32" s="21"/>
      <c r="N32" s="21"/>
      <c r="O32" s="21"/>
      <c r="P32" s="21"/>
      <c r="Q32" s="21"/>
      <c r="R32" s="22"/>
      <c r="S32" s="85">
        <f t="shared" si="21"/>
        <v>0</v>
      </c>
      <c r="T32" s="85">
        <f t="shared" si="23"/>
        <v>0</v>
      </c>
      <c r="U32" s="85">
        <f t="shared" si="23"/>
        <v>0</v>
      </c>
    </row>
    <row r="33" spans="1:21" ht="18" customHeight="1" hidden="1">
      <c r="A33" s="36" t="s">
        <v>19</v>
      </c>
      <c r="B33" s="24">
        <v>221</v>
      </c>
      <c r="C33" s="25" t="s">
        <v>5</v>
      </c>
      <c r="D33" s="2"/>
      <c r="E33" s="1"/>
      <c r="F33" s="168"/>
      <c r="G33" s="2">
        <f t="shared" si="20"/>
        <v>0</v>
      </c>
      <c r="H33" s="168"/>
      <c r="I33" s="85"/>
      <c r="J33" s="85">
        <f t="shared" si="22"/>
        <v>0</v>
      </c>
      <c r="K33" s="28"/>
      <c r="L33" s="28"/>
      <c r="M33" s="28"/>
      <c r="N33" s="28"/>
      <c r="O33" s="28"/>
      <c r="P33" s="28"/>
      <c r="Q33" s="28"/>
      <c r="R33" s="29"/>
      <c r="S33" s="85">
        <f t="shared" si="21"/>
        <v>0</v>
      </c>
      <c r="T33" s="85">
        <f t="shared" si="23"/>
        <v>0</v>
      </c>
      <c r="U33" s="85">
        <f t="shared" si="23"/>
        <v>0</v>
      </c>
    </row>
    <row r="34" spans="1:21" ht="15" customHeight="1" hidden="1">
      <c r="A34" s="36" t="s">
        <v>19</v>
      </c>
      <c r="B34" s="24">
        <v>222</v>
      </c>
      <c r="C34" s="25" t="s">
        <v>6</v>
      </c>
      <c r="D34" s="2">
        <v>0</v>
      </c>
      <c r="E34" s="1">
        <v>0</v>
      </c>
      <c r="F34" s="168">
        <v>0</v>
      </c>
      <c r="G34" s="2">
        <f t="shared" si="20"/>
        <v>0</v>
      </c>
      <c r="H34" s="168">
        <v>0</v>
      </c>
      <c r="I34" s="85"/>
      <c r="J34" s="85">
        <f t="shared" si="22"/>
        <v>0</v>
      </c>
      <c r="K34" s="28"/>
      <c r="L34" s="28"/>
      <c r="M34" s="28"/>
      <c r="N34" s="28"/>
      <c r="O34" s="28"/>
      <c r="P34" s="28"/>
      <c r="Q34" s="28"/>
      <c r="R34" s="29"/>
      <c r="S34" s="85">
        <f t="shared" si="21"/>
        <v>0</v>
      </c>
      <c r="T34" s="85">
        <f t="shared" si="23"/>
        <v>0</v>
      </c>
      <c r="U34" s="85">
        <f t="shared" si="23"/>
        <v>0</v>
      </c>
    </row>
    <row r="35" spans="1:21" ht="15" customHeight="1" hidden="1">
      <c r="A35" s="36" t="s">
        <v>19</v>
      </c>
      <c r="B35" s="24">
        <v>223</v>
      </c>
      <c r="C35" s="25" t="s">
        <v>7</v>
      </c>
      <c r="D35" s="2"/>
      <c r="E35" s="1"/>
      <c r="F35" s="168"/>
      <c r="G35" s="2"/>
      <c r="H35" s="168"/>
      <c r="I35" s="85"/>
      <c r="J35" s="85">
        <f t="shared" si="22"/>
        <v>0</v>
      </c>
      <c r="K35" s="28"/>
      <c r="L35" s="28"/>
      <c r="M35" s="28"/>
      <c r="N35" s="28"/>
      <c r="O35" s="28"/>
      <c r="P35" s="28"/>
      <c r="Q35" s="28"/>
      <c r="R35" s="29"/>
      <c r="S35" s="85">
        <f t="shared" si="21"/>
        <v>0</v>
      </c>
      <c r="T35" s="85">
        <f t="shared" si="23"/>
        <v>0</v>
      </c>
      <c r="U35" s="85">
        <f t="shared" si="23"/>
        <v>0</v>
      </c>
    </row>
    <row r="36" spans="1:21" ht="18" customHeight="1" hidden="1">
      <c r="A36" s="36" t="s">
        <v>19</v>
      </c>
      <c r="B36" s="24">
        <v>224</v>
      </c>
      <c r="C36" s="25" t="s">
        <v>8</v>
      </c>
      <c r="D36" s="2"/>
      <c r="E36" s="1"/>
      <c r="F36" s="168"/>
      <c r="G36" s="2"/>
      <c r="H36" s="168"/>
      <c r="I36" s="85"/>
      <c r="J36" s="85">
        <f t="shared" si="22"/>
        <v>0</v>
      </c>
      <c r="K36" s="28"/>
      <c r="L36" s="28"/>
      <c r="M36" s="28"/>
      <c r="N36" s="28"/>
      <c r="O36" s="28"/>
      <c r="P36" s="28"/>
      <c r="Q36" s="28"/>
      <c r="R36" s="29"/>
      <c r="S36" s="85">
        <f t="shared" si="21"/>
        <v>0</v>
      </c>
      <c r="T36" s="85">
        <f t="shared" si="23"/>
        <v>0</v>
      </c>
      <c r="U36" s="85">
        <f t="shared" si="23"/>
        <v>0</v>
      </c>
    </row>
    <row r="37" spans="1:21" ht="15" customHeight="1" hidden="1">
      <c r="A37" s="36" t="s">
        <v>19</v>
      </c>
      <c r="B37" s="24">
        <v>225</v>
      </c>
      <c r="C37" s="25" t="s">
        <v>9</v>
      </c>
      <c r="D37" s="2"/>
      <c r="E37" s="1"/>
      <c r="F37" s="168"/>
      <c r="G37" s="2"/>
      <c r="H37" s="168"/>
      <c r="I37" s="85"/>
      <c r="J37" s="85">
        <f t="shared" si="22"/>
        <v>0</v>
      </c>
      <c r="K37" s="28"/>
      <c r="L37" s="28"/>
      <c r="M37" s="28"/>
      <c r="N37" s="28"/>
      <c r="O37" s="28"/>
      <c r="P37" s="28"/>
      <c r="Q37" s="28"/>
      <c r="R37" s="29"/>
      <c r="S37" s="85">
        <f t="shared" si="21"/>
        <v>0</v>
      </c>
      <c r="T37" s="85">
        <f t="shared" si="23"/>
        <v>0</v>
      </c>
      <c r="U37" s="85">
        <f t="shared" si="23"/>
        <v>0</v>
      </c>
    </row>
    <row r="38" spans="1:21" ht="17.25" customHeight="1" hidden="1">
      <c r="A38" s="36" t="s">
        <v>19</v>
      </c>
      <c r="B38" s="24">
        <v>226</v>
      </c>
      <c r="C38" s="25" t="s">
        <v>10</v>
      </c>
      <c r="D38" s="2"/>
      <c r="E38" s="1"/>
      <c r="F38" s="168"/>
      <c r="G38" s="2"/>
      <c r="H38" s="168"/>
      <c r="I38" s="85"/>
      <c r="J38" s="85">
        <f t="shared" si="22"/>
        <v>0</v>
      </c>
      <c r="K38" s="28"/>
      <c r="L38" s="28"/>
      <c r="M38" s="28"/>
      <c r="N38" s="28"/>
      <c r="O38" s="28"/>
      <c r="P38" s="28"/>
      <c r="Q38" s="28"/>
      <c r="R38" s="29"/>
      <c r="S38" s="85">
        <f t="shared" si="21"/>
        <v>0</v>
      </c>
      <c r="T38" s="85">
        <f t="shared" si="23"/>
        <v>0</v>
      </c>
      <c r="U38" s="85">
        <f t="shared" si="23"/>
        <v>0</v>
      </c>
    </row>
    <row r="39" spans="1:21" ht="16.5" customHeight="1" hidden="1">
      <c r="A39" s="39" t="s">
        <v>19</v>
      </c>
      <c r="B39" s="18">
        <v>262</v>
      </c>
      <c r="C39" s="19" t="s">
        <v>36</v>
      </c>
      <c r="D39" s="40">
        <v>0</v>
      </c>
      <c r="E39" s="138">
        <v>0</v>
      </c>
      <c r="F39" s="169">
        <v>0</v>
      </c>
      <c r="G39" s="40">
        <v>0</v>
      </c>
      <c r="H39" s="169">
        <v>0</v>
      </c>
      <c r="I39" s="74"/>
      <c r="J39" s="85">
        <f t="shared" si="22"/>
        <v>0</v>
      </c>
      <c r="K39" s="21"/>
      <c r="L39" s="21"/>
      <c r="M39" s="21"/>
      <c r="N39" s="21"/>
      <c r="O39" s="21"/>
      <c r="P39" s="21"/>
      <c r="Q39" s="21"/>
      <c r="R39" s="22"/>
      <c r="S39" s="85">
        <f t="shared" si="21"/>
        <v>0</v>
      </c>
      <c r="T39" s="85">
        <f t="shared" si="23"/>
        <v>0</v>
      </c>
      <c r="U39" s="85">
        <f t="shared" si="23"/>
        <v>0</v>
      </c>
    </row>
    <row r="40" spans="1:21" ht="15.75" customHeight="1" hidden="1">
      <c r="A40" s="36" t="s">
        <v>19</v>
      </c>
      <c r="B40" s="24">
        <v>212</v>
      </c>
      <c r="C40" s="25" t="s">
        <v>2</v>
      </c>
      <c r="D40" s="2">
        <v>0</v>
      </c>
      <c r="E40" s="1">
        <v>0</v>
      </c>
      <c r="F40" s="168">
        <v>0</v>
      </c>
      <c r="G40" s="2">
        <f>SUM(D40:F40)</f>
        <v>0</v>
      </c>
      <c r="H40" s="168"/>
      <c r="I40" s="85">
        <v>4</v>
      </c>
      <c r="J40" s="85">
        <f t="shared" si="22"/>
        <v>0</v>
      </c>
      <c r="K40" s="28"/>
      <c r="L40" s="28"/>
      <c r="M40" s="28"/>
      <c r="N40" s="28"/>
      <c r="O40" s="28"/>
      <c r="P40" s="28"/>
      <c r="Q40" s="28"/>
      <c r="R40" s="29"/>
      <c r="S40" s="85">
        <f t="shared" si="21"/>
        <v>0</v>
      </c>
      <c r="T40" s="85">
        <f t="shared" si="23"/>
        <v>0</v>
      </c>
      <c r="U40" s="85">
        <v>0</v>
      </c>
    </row>
    <row r="41" spans="1:21" ht="16.5" customHeight="1" hidden="1">
      <c r="A41" s="39" t="s">
        <v>19</v>
      </c>
      <c r="B41" s="18">
        <v>300</v>
      </c>
      <c r="C41" s="19" t="s">
        <v>13</v>
      </c>
      <c r="D41" s="20">
        <f aca="true" t="shared" si="24" ref="D41:I41">SUM(D42:D43)</f>
        <v>0</v>
      </c>
      <c r="E41" s="20">
        <f t="shared" si="24"/>
        <v>0</v>
      </c>
      <c r="F41" s="164">
        <f t="shared" si="24"/>
        <v>0</v>
      </c>
      <c r="G41" s="20">
        <f t="shared" si="24"/>
        <v>0</v>
      </c>
      <c r="H41" s="164">
        <f t="shared" si="24"/>
        <v>0</v>
      </c>
      <c r="I41" s="21">
        <f t="shared" si="24"/>
        <v>0</v>
      </c>
      <c r="J41" s="27">
        <f t="shared" si="22"/>
        <v>0</v>
      </c>
      <c r="K41" s="21">
        <f>SUM(K42:K43)</f>
        <v>0</v>
      </c>
      <c r="L41" s="21">
        <f>SUM(L42:L43)</f>
        <v>0</v>
      </c>
      <c r="M41" s="21">
        <f>SUM(M42:M43)</f>
        <v>0</v>
      </c>
      <c r="N41" s="21"/>
      <c r="O41" s="21">
        <f>SUM(O42:O43)</f>
        <v>0</v>
      </c>
      <c r="P41" s="21">
        <f>SUM(P42:P43)</f>
        <v>0</v>
      </c>
      <c r="Q41" s="21">
        <f>SUM(Q42:Q43)</f>
        <v>0</v>
      </c>
      <c r="R41" s="22">
        <f>SUM(R42:R43)</f>
        <v>0</v>
      </c>
      <c r="S41" s="27">
        <f t="shared" si="23"/>
        <v>0</v>
      </c>
      <c r="T41" s="27">
        <f t="shared" si="23"/>
        <v>0</v>
      </c>
      <c r="U41" s="27">
        <f t="shared" si="23"/>
        <v>0</v>
      </c>
    </row>
    <row r="42" spans="1:21" ht="15.75" customHeight="1" hidden="1">
      <c r="A42" s="36" t="s">
        <v>19</v>
      </c>
      <c r="B42" s="24">
        <v>310</v>
      </c>
      <c r="C42" s="25" t="s">
        <v>14</v>
      </c>
      <c r="D42" s="26"/>
      <c r="E42" s="26"/>
      <c r="F42" s="165"/>
      <c r="G42" s="26"/>
      <c r="H42" s="165"/>
      <c r="I42" s="28"/>
      <c r="J42" s="27">
        <f t="shared" si="22"/>
        <v>0</v>
      </c>
      <c r="K42" s="28"/>
      <c r="L42" s="28"/>
      <c r="M42" s="28"/>
      <c r="N42" s="28"/>
      <c r="O42" s="28"/>
      <c r="P42" s="28"/>
      <c r="Q42" s="28"/>
      <c r="R42" s="29"/>
      <c r="S42" s="27">
        <f t="shared" si="23"/>
        <v>0</v>
      </c>
      <c r="T42" s="27">
        <f t="shared" si="23"/>
        <v>0</v>
      </c>
      <c r="U42" s="27">
        <f t="shared" si="23"/>
        <v>0</v>
      </c>
    </row>
    <row r="43" spans="1:21" ht="17.25" customHeight="1" hidden="1">
      <c r="A43" s="36" t="s">
        <v>19</v>
      </c>
      <c r="B43" s="24">
        <v>340</v>
      </c>
      <c r="C43" s="25" t="s">
        <v>15</v>
      </c>
      <c r="D43" s="26"/>
      <c r="E43" s="26"/>
      <c r="F43" s="165"/>
      <c r="G43" s="26"/>
      <c r="H43" s="165"/>
      <c r="I43" s="28"/>
      <c r="J43" s="27">
        <f t="shared" si="22"/>
        <v>0</v>
      </c>
      <c r="K43" s="28"/>
      <c r="L43" s="28"/>
      <c r="M43" s="28"/>
      <c r="N43" s="28"/>
      <c r="O43" s="28"/>
      <c r="P43" s="28"/>
      <c r="Q43" s="28"/>
      <c r="R43" s="29"/>
      <c r="S43" s="27">
        <f t="shared" si="23"/>
        <v>0</v>
      </c>
      <c r="T43" s="27">
        <f t="shared" si="23"/>
        <v>0</v>
      </c>
      <c r="U43" s="27">
        <f t="shared" si="23"/>
        <v>0</v>
      </c>
    </row>
    <row r="44" spans="1:21" ht="15.75">
      <c r="A44" s="37"/>
      <c r="B44" s="31"/>
      <c r="C44" s="38" t="s">
        <v>18</v>
      </c>
      <c r="D44" s="33">
        <f>D29+D30+D31+D34+D39+D40</f>
        <v>479</v>
      </c>
      <c r="E44" s="33">
        <f>E29+E30+E31+E34+E39+E40</f>
        <v>52.435</v>
      </c>
      <c r="F44" s="164">
        <f aca="true" t="shared" si="25" ref="F44:R44">F29+F30+F31+F34+F39+F40</f>
        <v>45.735</v>
      </c>
      <c r="G44" s="33">
        <f t="shared" si="25"/>
        <v>577.1700000000001</v>
      </c>
      <c r="H44" s="164">
        <f t="shared" si="25"/>
        <v>0</v>
      </c>
      <c r="I44" s="34">
        <f t="shared" si="25"/>
        <v>637</v>
      </c>
      <c r="J44" s="14">
        <f t="shared" si="25"/>
        <v>640</v>
      </c>
      <c r="K44" s="34">
        <f t="shared" si="25"/>
        <v>0</v>
      </c>
      <c r="L44" s="34">
        <f t="shared" si="25"/>
        <v>633</v>
      </c>
      <c r="M44" s="34">
        <f>M29+M30+M31+M34+M39+M40</f>
        <v>0</v>
      </c>
      <c r="N44" s="34">
        <f t="shared" si="25"/>
        <v>0</v>
      </c>
      <c r="O44" s="34">
        <f>O29+O30+O31+O34+O39+O40</f>
        <v>0</v>
      </c>
      <c r="P44" s="34">
        <f t="shared" si="25"/>
        <v>0</v>
      </c>
      <c r="Q44" s="34">
        <f t="shared" si="25"/>
        <v>0</v>
      </c>
      <c r="R44" s="35">
        <f t="shared" si="25"/>
        <v>0</v>
      </c>
      <c r="S44" s="14">
        <f>S29+S30+S31+S34+S39+S40</f>
        <v>0</v>
      </c>
      <c r="T44" s="14">
        <f>T29+T30+T31+T34+T39+T40</f>
        <v>640</v>
      </c>
      <c r="U44" s="14">
        <f>U29+U30+U31+U34+U39+U40</f>
        <v>438.70000000000005</v>
      </c>
    </row>
    <row r="45" spans="1:21" ht="19.5" customHeight="1">
      <c r="A45" s="39" t="s">
        <v>20</v>
      </c>
      <c r="B45" s="18">
        <v>210</v>
      </c>
      <c r="C45" s="19" t="s">
        <v>30</v>
      </c>
      <c r="D45" s="42">
        <f aca="true" t="shared" si="26" ref="D45:I45">SUM(D46,D50,D49)</f>
        <v>2700</v>
      </c>
      <c r="E45" s="42">
        <f t="shared" si="26"/>
        <v>255</v>
      </c>
      <c r="F45" s="167">
        <f t="shared" si="26"/>
        <v>231</v>
      </c>
      <c r="G45" s="42">
        <f t="shared" si="26"/>
        <v>3186</v>
      </c>
      <c r="H45" s="167">
        <f t="shared" si="26"/>
        <v>0</v>
      </c>
      <c r="I45" s="42">
        <f t="shared" si="26"/>
        <v>3694.5</v>
      </c>
      <c r="J45" s="74">
        <f>SUM(J46,J50,J49)</f>
        <v>3594.4</v>
      </c>
      <c r="K45" s="42">
        <f aca="true" t="shared" si="27" ref="K45:R45">SUM(K46,K50,K49)</f>
        <v>10.4</v>
      </c>
      <c r="L45" s="42">
        <f t="shared" si="27"/>
        <v>1991.2</v>
      </c>
      <c r="M45" s="42">
        <f>SUM(M46,M50,M49)</f>
        <v>442.6</v>
      </c>
      <c r="N45" s="42">
        <f t="shared" si="27"/>
        <v>1066.1</v>
      </c>
      <c r="O45" s="42">
        <f>SUM(O46,O50,O49)</f>
        <v>0</v>
      </c>
      <c r="P45" s="42">
        <f t="shared" si="27"/>
        <v>0</v>
      </c>
      <c r="Q45" s="42">
        <f t="shared" si="27"/>
        <v>0</v>
      </c>
      <c r="R45" s="43">
        <f t="shared" si="27"/>
        <v>0</v>
      </c>
      <c r="S45" s="74">
        <f>SUM(S46,S50,S49)</f>
        <v>0</v>
      </c>
      <c r="T45" s="74">
        <f>SUM(T46,T50,T49)</f>
        <v>3594.4</v>
      </c>
      <c r="U45" s="74">
        <f>SUM(U46,U50,U49)</f>
        <v>2516.3</v>
      </c>
    </row>
    <row r="46" spans="1:21" ht="15.75" customHeight="1">
      <c r="A46" s="39" t="s">
        <v>20</v>
      </c>
      <c r="B46" s="18">
        <v>211</v>
      </c>
      <c r="C46" s="19" t="s">
        <v>124</v>
      </c>
      <c r="D46" s="42">
        <f aca="true" t="shared" si="28" ref="D46:I46">SUM(D47:D48)</f>
        <v>2089</v>
      </c>
      <c r="E46" s="42">
        <f t="shared" si="28"/>
        <v>196</v>
      </c>
      <c r="F46" s="167">
        <f t="shared" si="28"/>
        <v>204</v>
      </c>
      <c r="G46" s="42">
        <f t="shared" si="28"/>
        <v>2489</v>
      </c>
      <c r="H46" s="167">
        <f t="shared" si="28"/>
        <v>0</v>
      </c>
      <c r="I46" s="42">
        <f t="shared" si="28"/>
        <v>2829.9</v>
      </c>
      <c r="J46" s="74">
        <f>SUM(J47:J48)</f>
        <v>2735.4</v>
      </c>
      <c r="K46" s="42">
        <f aca="true" t="shared" si="29" ref="K46:R46">SUM(K47:K48)</f>
        <v>0.4</v>
      </c>
      <c r="L46" s="42">
        <f t="shared" si="29"/>
        <v>1865.2</v>
      </c>
      <c r="M46" s="42">
        <f t="shared" si="29"/>
        <v>0</v>
      </c>
      <c r="N46" s="42">
        <f t="shared" si="29"/>
        <v>818.8</v>
      </c>
      <c r="O46" s="42">
        <f>SUM(O47:O48)</f>
        <v>0</v>
      </c>
      <c r="P46" s="42">
        <f t="shared" si="29"/>
        <v>0</v>
      </c>
      <c r="Q46" s="42">
        <f t="shared" si="29"/>
        <v>0</v>
      </c>
      <c r="R46" s="43">
        <f t="shared" si="29"/>
        <v>0</v>
      </c>
      <c r="S46" s="74">
        <f>SUM(S47:S48)</f>
        <v>0</v>
      </c>
      <c r="T46" s="74">
        <f>SUM(T47:T48)</f>
        <v>2735.4</v>
      </c>
      <c r="U46" s="74">
        <f>SUM(U47:U48)</f>
        <v>1947.5</v>
      </c>
    </row>
    <row r="47" spans="1:21" ht="15.75" customHeight="1">
      <c r="A47" s="44" t="s">
        <v>100</v>
      </c>
      <c r="B47" s="45">
        <v>211</v>
      </c>
      <c r="C47" s="46" t="s">
        <v>125</v>
      </c>
      <c r="D47" s="147">
        <v>2089</v>
      </c>
      <c r="E47" s="147">
        <v>112</v>
      </c>
      <c r="F47" s="156">
        <v>120</v>
      </c>
      <c r="G47" s="47">
        <f>SUM(D47:F47)</f>
        <v>2321</v>
      </c>
      <c r="H47" s="157"/>
      <c r="I47" s="198">
        <f>940.9+777.5</f>
        <v>1718.4</v>
      </c>
      <c r="J47" s="198">
        <v>1640.4</v>
      </c>
      <c r="K47" s="49">
        <v>0.4</v>
      </c>
      <c r="L47" s="28">
        <v>881.2</v>
      </c>
      <c r="M47" s="49"/>
      <c r="N47" s="28">
        <f>790.5+28.3</f>
        <v>818.8</v>
      </c>
      <c r="O47" s="49"/>
      <c r="P47" s="49"/>
      <c r="Q47" s="49"/>
      <c r="R47" s="50"/>
      <c r="S47" s="85">
        <f>T47-J47</f>
        <v>0</v>
      </c>
      <c r="T47" s="198">
        <v>1640.4</v>
      </c>
      <c r="U47" s="198">
        <v>1144.4</v>
      </c>
    </row>
    <row r="48" spans="1:21" ht="15.75" customHeight="1">
      <c r="A48" s="44" t="s">
        <v>100</v>
      </c>
      <c r="B48" s="45">
        <v>211</v>
      </c>
      <c r="C48" s="46" t="s">
        <v>126</v>
      </c>
      <c r="D48" s="147"/>
      <c r="E48" s="147">
        <v>84</v>
      </c>
      <c r="F48" s="156">
        <v>84</v>
      </c>
      <c r="G48" s="48">
        <f>SUM(D48:F48)</f>
        <v>168</v>
      </c>
      <c r="H48" s="157"/>
      <c r="I48" s="198">
        <f>248.3+310.2+464.3+51.4+37.3</f>
        <v>1111.5</v>
      </c>
      <c r="J48" s="198">
        <v>1095</v>
      </c>
      <c r="K48" s="49"/>
      <c r="L48" s="28">
        <v>984</v>
      </c>
      <c r="M48" s="49"/>
      <c r="N48" s="49"/>
      <c r="O48" s="49"/>
      <c r="P48" s="49"/>
      <c r="Q48" s="49"/>
      <c r="R48" s="50"/>
      <c r="S48" s="85">
        <f>T48-J48</f>
        <v>0</v>
      </c>
      <c r="T48" s="198">
        <v>1095</v>
      </c>
      <c r="U48" s="198">
        <v>803.1</v>
      </c>
    </row>
    <row r="49" spans="1:21" ht="18" customHeight="1">
      <c r="A49" s="36" t="s">
        <v>20</v>
      </c>
      <c r="B49" s="24">
        <v>212</v>
      </c>
      <c r="C49" s="25" t="s">
        <v>2</v>
      </c>
      <c r="D49" s="139">
        <v>0</v>
      </c>
      <c r="E49" s="139">
        <v>0</v>
      </c>
      <c r="F49" s="168">
        <v>0</v>
      </c>
      <c r="G49" s="2">
        <f>SUM(D49:F49)</f>
        <v>0</v>
      </c>
      <c r="H49" s="168">
        <f>9.2-9.2</f>
        <v>0</v>
      </c>
      <c r="I49" s="120">
        <v>10</v>
      </c>
      <c r="J49" s="85">
        <v>8</v>
      </c>
      <c r="K49" s="28">
        <v>10</v>
      </c>
      <c r="L49" s="28"/>
      <c r="M49" s="28"/>
      <c r="N49" s="28"/>
      <c r="O49" s="28"/>
      <c r="P49" s="28"/>
      <c r="Q49" s="28"/>
      <c r="R49" s="29"/>
      <c r="S49" s="85">
        <f>T49-J49</f>
        <v>0</v>
      </c>
      <c r="T49" s="85">
        <v>8</v>
      </c>
      <c r="U49" s="85">
        <v>0</v>
      </c>
    </row>
    <row r="50" spans="1:21" ht="14.25" customHeight="1">
      <c r="A50" s="39" t="s">
        <v>20</v>
      </c>
      <c r="B50" s="18">
        <v>213</v>
      </c>
      <c r="C50" s="19" t="s">
        <v>3</v>
      </c>
      <c r="D50" s="41">
        <f>SUM(D51:D52)</f>
        <v>611</v>
      </c>
      <c r="E50" s="41">
        <f aca="true" t="shared" si="30" ref="E50:R50">SUM(E51:E52)</f>
        <v>59</v>
      </c>
      <c r="F50" s="164">
        <f t="shared" si="30"/>
        <v>27</v>
      </c>
      <c r="G50" s="41">
        <f t="shared" si="30"/>
        <v>697</v>
      </c>
      <c r="H50" s="164">
        <f t="shared" si="30"/>
        <v>0</v>
      </c>
      <c r="I50" s="42">
        <f t="shared" si="30"/>
        <v>854.5999999999999</v>
      </c>
      <c r="J50" s="74">
        <f>SUM(J51:J52)</f>
        <v>851</v>
      </c>
      <c r="K50" s="42">
        <f t="shared" si="30"/>
        <v>0</v>
      </c>
      <c r="L50" s="42">
        <f t="shared" si="30"/>
        <v>126</v>
      </c>
      <c r="M50" s="42">
        <f>SUM(M51:M52)</f>
        <v>442.6</v>
      </c>
      <c r="N50" s="42">
        <f t="shared" si="30"/>
        <v>247.3</v>
      </c>
      <c r="O50" s="42">
        <f>SUM(O51:O52)</f>
        <v>0</v>
      </c>
      <c r="P50" s="42">
        <f t="shared" si="30"/>
        <v>0</v>
      </c>
      <c r="Q50" s="42">
        <f t="shared" si="30"/>
        <v>0</v>
      </c>
      <c r="R50" s="43">
        <f t="shared" si="30"/>
        <v>0</v>
      </c>
      <c r="S50" s="74">
        <f>SUM(S51:S52)</f>
        <v>0</v>
      </c>
      <c r="T50" s="74">
        <f>SUM(T51:T52)</f>
        <v>851</v>
      </c>
      <c r="U50" s="74">
        <f>SUM(U51:U52)</f>
        <v>568.8</v>
      </c>
    </row>
    <row r="51" spans="1:21" ht="18.75" customHeight="1">
      <c r="A51" s="44" t="s">
        <v>100</v>
      </c>
      <c r="B51" s="45">
        <v>213</v>
      </c>
      <c r="C51" s="152" t="s">
        <v>133</v>
      </c>
      <c r="D51" s="148">
        <v>611</v>
      </c>
      <c r="E51" s="148">
        <v>48</v>
      </c>
      <c r="F51" s="157">
        <v>16</v>
      </c>
      <c r="G51" s="48">
        <f>SUM(D51:F51)</f>
        <v>675</v>
      </c>
      <c r="H51" s="157"/>
      <c r="I51" s="198">
        <v>518.9</v>
      </c>
      <c r="J51" s="198">
        <v>519</v>
      </c>
      <c r="K51" s="49"/>
      <c r="L51" s="28">
        <v>126</v>
      </c>
      <c r="M51" s="49">
        <v>145.6</v>
      </c>
      <c r="N51" s="49">
        <v>247.3</v>
      </c>
      <c r="O51" s="49"/>
      <c r="P51" s="49"/>
      <c r="Q51" s="49"/>
      <c r="R51" s="50"/>
      <c r="S51" s="85">
        <f>T51-J51</f>
        <v>0</v>
      </c>
      <c r="T51" s="198">
        <v>519</v>
      </c>
      <c r="U51" s="198">
        <v>326.1</v>
      </c>
    </row>
    <row r="52" spans="1:21" ht="20.25" customHeight="1">
      <c r="A52" s="44" t="s">
        <v>100</v>
      </c>
      <c r="B52" s="45">
        <v>213</v>
      </c>
      <c r="C52" s="152" t="s">
        <v>134</v>
      </c>
      <c r="D52" s="147"/>
      <c r="E52" s="148">
        <v>11</v>
      </c>
      <c r="F52" s="157">
        <v>11</v>
      </c>
      <c r="G52" s="48">
        <f>SUM(D52:F52)</f>
        <v>22</v>
      </c>
      <c r="H52" s="157"/>
      <c r="I52" s="198">
        <v>335.7</v>
      </c>
      <c r="J52" s="198">
        <v>332</v>
      </c>
      <c r="K52" s="49"/>
      <c r="L52" s="28"/>
      <c r="M52" s="49">
        <v>297</v>
      </c>
      <c r="N52" s="49"/>
      <c r="O52" s="49"/>
      <c r="P52" s="49"/>
      <c r="Q52" s="49"/>
      <c r="R52" s="50"/>
      <c r="S52" s="85">
        <f>T52-J52</f>
        <v>0</v>
      </c>
      <c r="T52" s="198">
        <v>332</v>
      </c>
      <c r="U52" s="198">
        <v>242.7</v>
      </c>
    </row>
    <row r="53" spans="1:21" ht="18" customHeight="1">
      <c r="A53" s="39" t="s">
        <v>20</v>
      </c>
      <c r="B53" s="18">
        <v>220</v>
      </c>
      <c r="C53" s="19" t="s">
        <v>4</v>
      </c>
      <c r="D53" s="20">
        <f>SUM(D54:D59)</f>
        <v>154</v>
      </c>
      <c r="E53" s="20">
        <f aca="true" t="shared" si="31" ref="E53:R53">SUM(E54:E59)</f>
        <v>121.1</v>
      </c>
      <c r="F53" s="164">
        <f t="shared" si="31"/>
        <v>38.7</v>
      </c>
      <c r="G53" s="20">
        <f t="shared" si="31"/>
        <v>313.8</v>
      </c>
      <c r="H53" s="164">
        <f t="shared" si="31"/>
        <v>0.09999999999999432</v>
      </c>
      <c r="I53" s="21">
        <f t="shared" si="31"/>
        <v>383.7</v>
      </c>
      <c r="J53" s="74">
        <f>SUM(J54:J59)</f>
        <v>518.6</v>
      </c>
      <c r="K53" s="21">
        <f t="shared" si="31"/>
        <v>168</v>
      </c>
      <c r="L53" s="21">
        <f t="shared" si="31"/>
        <v>0</v>
      </c>
      <c r="M53" s="21">
        <f>SUM(M54:M59)</f>
        <v>200</v>
      </c>
      <c r="N53" s="21">
        <f t="shared" si="31"/>
        <v>0</v>
      </c>
      <c r="O53" s="21">
        <f>SUM(O54:O59)</f>
        <v>0</v>
      </c>
      <c r="P53" s="21">
        <f t="shared" si="31"/>
        <v>0</v>
      </c>
      <c r="Q53" s="21">
        <f t="shared" si="31"/>
        <v>0</v>
      </c>
      <c r="R53" s="22">
        <f t="shared" si="31"/>
        <v>0</v>
      </c>
      <c r="S53" s="74">
        <f>SUM(S54:S59)</f>
        <v>-150.3</v>
      </c>
      <c r="T53" s="74">
        <f>SUM(T54:T59)</f>
        <v>368.3</v>
      </c>
      <c r="U53" s="74">
        <f>SUM(U54:U59)</f>
        <v>196.39999999999998</v>
      </c>
    </row>
    <row r="54" spans="1:21" ht="19.5" customHeight="1">
      <c r="A54" s="36" t="s">
        <v>20</v>
      </c>
      <c r="B54" s="24">
        <v>221</v>
      </c>
      <c r="C54" s="25" t="s">
        <v>5</v>
      </c>
      <c r="D54" s="140">
        <v>11</v>
      </c>
      <c r="E54" s="140">
        <v>1.1</v>
      </c>
      <c r="F54" s="168">
        <v>1</v>
      </c>
      <c r="G54" s="2">
        <f aca="true" t="shared" si="32" ref="G54:G63">SUM(D54:F54)</f>
        <v>13.1</v>
      </c>
      <c r="H54" s="168"/>
      <c r="I54" s="28">
        <v>17</v>
      </c>
      <c r="J54" s="85">
        <v>17</v>
      </c>
      <c r="K54" s="28">
        <v>17</v>
      </c>
      <c r="L54" s="28"/>
      <c r="M54" s="28"/>
      <c r="N54" s="28"/>
      <c r="O54" s="28"/>
      <c r="P54" s="28"/>
      <c r="Q54" s="28"/>
      <c r="R54" s="29"/>
      <c r="S54" s="85">
        <f aca="true" t="shared" si="33" ref="S54:S66">T54-J54</f>
        <v>0</v>
      </c>
      <c r="T54" s="85">
        <v>17</v>
      </c>
      <c r="U54" s="85">
        <v>6.7</v>
      </c>
    </row>
    <row r="55" spans="1:21" ht="18" customHeight="1">
      <c r="A55" s="36" t="s">
        <v>20</v>
      </c>
      <c r="B55" s="24">
        <v>222</v>
      </c>
      <c r="C55" s="25" t="s">
        <v>6</v>
      </c>
      <c r="D55" s="140">
        <v>0</v>
      </c>
      <c r="E55" s="140">
        <v>0</v>
      </c>
      <c r="F55" s="168">
        <v>0</v>
      </c>
      <c r="G55" s="2">
        <f t="shared" si="32"/>
        <v>0</v>
      </c>
      <c r="H55" s="168">
        <f>18.5-18.5</f>
        <v>0</v>
      </c>
      <c r="I55" s="28">
        <v>11</v>
      </c>
      <c r="J55" s="85">
        <v>0</v>
      </c>
      <c r="K55" s="28"/>
      <c r="L55" s="28"/>
      <c r="M55" s="28"/>
      <c r="N55" s="28"/>
      <c r="O55" s="28"/>
      <c r="P55" s="28"/>
      <c r="Q55" s="28"/>
      <c r="R55" s="29"/>
      <c r="S55" s="85">
        <f t="shared" si="33"/>
        <v>0</v>
      </c>
      <c r="T55" s="85">
        <v>0</v>
      </c>
      <c r="U55" s="85">
        <v>0</v>
      </c>
    </row>
    <row r="56" spans="1:21" ht="16.5" customHeight="1">
      <c r="A56" s="36" t="s">
        <v>20</v>
      </c>
      <c r="B56" s="24">
        <v>223</v>
      </c>
      <c r="C56" s="25" t="s">
        <v>7</v>
      </c>
      <c r="D56" s="51">
        <v>88</v>
      </c>
      <c r="E56" s="139">
        <v>17</v>
      </c>
      <c r="F56" s="168">
        <v>15</v>
      </c>
      <c r="G56" s="2">
        <f t="shared" si="32"/>
        <v>120</v>
      </c>
      <c r="H56" s="168">
        <f>205.1-28-177</f>
        <v>0.09999999999999432</v>
      </c>
      <c r="I56" s="120">
        <v>276</v>
      </c>
      <c r="J56" s="85">
        <v>277.8</v>
      </c>
      <c r="K56" s="28">
        <v>76</v>
      </c>
      <c r="L56" s="28"/>
      <c r="M56" s="28">
        <v>200</v>
      </c>
      <c r="N56" s="28"/>
      <c r="O56" s="28"/>
      <c r="P56" s="28"/>
      <c r="Q56" s="28"/>
      <c r="R56" s="29"/>
      <c r="S56" s="85">
        <f t="shared" si="33"/>
        <v>0</v>
      </c>
      <c r="T56" s="85">
        <v>277.8</v>
      </c>
      <c r="U56" s="85">
        <v>167.2</v>
      </c>
    </row>
    <row r="57" spans="1:21" ht="13.5" customHeight="1" hidden="1">
      <c r="A57" s="36" t="s">
        <v>20</v>
      </c>
      <c r="B57" s="24">
        <v>224</v>
      </c>
      <c r="C57" s="25" t="s">
        <v>8</v>
      </c>
      <c r="D57" s="51">
        <v>0</v>
      </c>
      <c r="E57" s="139"/>
      <c r="F57" s="168"/>
      <c r="G57" s="2">
        <f t="shared" si="32"/>
        <v>0</v>
      </c>
      <c r="H57" s="168"/>
      <c r="I57" s="120"/>
      <c r="J57" s="85">
        <f aca="true" t="shared" si="34" ref="J57:J62">SUM(K57:R57)</f>
        <v>0</v>
      </c>
      <c r="K57" s="28"/>
      <c r="L57" s="28"/>
      <c r="M57" s="28"/>
      <c r="N57" s="28"/>
      <c r="O57" s="28"/>
      <c r="P57" s="28"/>
      <c r="Q57" s="28"/>
      <c r="R57" s="29"/>
      <c r="S57" s="85">
        <f t="shared" si="33"/>
        <v>0</v>
      </c>
      <c r="T57" s="85">
        <f>SUM(U57:AB57)</f>
        <v>0</v>
      </c>
      <c r="U57" s="85">
        <f>SUM(V57:AC57)</f>
        <v>0</v>
      </c>
    </row>
    <row r="58" spans="1:21" ht="14.25" customHeight="1">
      <c r="A58" s="36" t="s">
        <v>20</v>
      </c>
      <c r="B58" s="24">
        <v>225</v>
      </c>
      <c r="C58" s="25" t="s">
        <v>9</v>
      </c>
      <c r="D58" s="51">
        <v>12</v>
      </c>
      <c r="E58" s="139">
        <v>55</v>
      </c>
      <c r="F58" s="168">
        <v>2</v>
      </c>
      <c r="G58" s="2">
        <f t="shared" si="32"/>
        <v>69</v>
      </c>
      <c r="H58" s="168">
        <f>113-113</f>
        <v>0</v>
      </c>
      <c r="I58" s="120">
        <v>25</v>
      </c>
      <c r="J58" s="85">
        <v>47.2</v>
      </c>
      <c r="K58" s="28">
        <v>25</v>
      </c>
      <c r="L58" s="28"/>
      <c r="M58" s="28"/>
      <c r="N58" s="28"/>
      <c r="O58" s="28"/>
      <c r="P58" s="28"/>
      <c r="Q58" s="28"/>
      <c r="R58" s="29"/>
      <c r="S58" s="85">
        <f t="shared" si="33"/>
        <v>0.5999999999999943</v>
      </c>
      <c r="T58" s="85">
        <v>47.8</v>
      </c>
      <c r="U58" s="85">
        <v>9.2</v>
      </c>
    </row>
    <row r="59" spans="1:21" ht="15.75" customHeight="1">
      <c r="A59" s="36" t="s">
        <v>20</v>
      </c>
      <c r="B59" s="24">
        <v>226</v>
      </c>
      <c r="C59" s="25" t="s">
        <v>10</v>
      </c>
      <c r="D59" s="26">
        <v>43</v>
      </c>
      <c r="E59" s="140">
        <v>48</v>
      </c>
      <c r="F59" s="168">
        <v>20.7</v>
      </c>
      <c r="G59" s="2">
        <f t="shared" si="32"/>
        <v>111.7</v>
      </c>
      <c r="H59" s="168">
        <f>273.7-273.7</f>
        <v>0</v>
      </c>
      <c r="I59" s="28">
        <v>54.7</v>
      </c>
      <c r="J59" s="85">
        <v>176.6</v>
      </c>
      <c r="K59" s="28">
        <v>50</v>
      </c>
      <c r="L59" s="28"/>
      <c r="M59" s="28"/>
      <c r="N59" s="28"/>
      <c r="O59" s="28"/>
      <c r="P59" s="28"/>
      <c r="Q59" s="28"/>
      <c r="R59" s="29"/>
      <c r="S59" s="85">
        <f t="shared" si="33"/>
        <v>-150.9</v>
      </c>
      <c r="T59" s="85">
        <v>25.7</v>
      </c>
      <c r="U59" s="85">
        <v>13.3</v>
      </c>
    </row>
    <row r="60" spans="1:21" ht="17.25" customHeight="1">
      <c r="A60" s="36" t="s">
        <v>20</v>
      </c>
      <c r="B60" s="24">
        <v>251</v>
      </c>
      <c r="C60" s="25" t="s">
        <v>42</v>
      </c>
      <c r="D60" s="26">
        <v>126</v>
      </c>
      <c r="E60" s="140">
        <v>23</v>
      </c>
      <c r="F60" s="168"/>
      <c r="G60" s="2">
        <f t="shared" si="32"/>
        <v>149</v>
      </c>
      <c r="H60" s="168">
        <v>0</v>
      </c>
      <c r="I60" s="28">
        <v>108.2</v>
      </c>
      <c r="J60" s="85">
        <v>216.3</v>
      </c>
      <c r="K60" s="28"/>
      <c r="L60" s="28"/>
      <c r="M60" s="28">
        <v>108.2</v>
      </c>
      <c r="N60" s="28"/>
      <c r="O60" s="28"/>
      <c r="P60" s="28"/>
      <c r="Q60" s="28"/>
      <c r="R60" s="29"/>
      <c r="S60" s="85">
        <f t="shared" si="33"/>
        <v>0</v>
      </c>
      <c r="T60" s="85">
        <v>216.3</v>
      </c>
      <c r="U60" s="85">
        <v>216.3</v>
      </c>
    </row>
    <row r="61" spans="1:21" ht="18" customHeight="1" hidden="1">
      <c r="A61" s="39" t="s">
        <v>20</v>
      </c>
      <c r="B61" s="18">
        <v>262</v>
      </c>
      <c r="C61" s="19" t="s">
        <v>36</v>
      </c>
      <c r="D61" s="20">
        <v>0</v>
      </c>
      <c r="E61" s="141"/>
      <c r="F61" s="169"/>
      <c r="G61" s="2">
        <f t="shared" si="32"/>
        <v>0</v>
      </c>
      <c r="H61" s="169"/>
      <c r="I61" s="21"/>
      <c r="J61" s="74">
        <f t="shared" si="34"/>
        <v>0</v>
      </c>
      <c r="K61" s="21"/>
      <c r="L61" s="21"/>
      <c r="M61" s="21"/>
      <c r="N61" s="21"/>
      <c r="O61" s="21"/>
      <c r="P61" s="21"/>
      <c r="Q61" s="21"/>
      <c r="R61" s="22"/>
      <c r="S61" s="85">
        <f t="shared" si="33"/>
        <v>0</v>
      </c>
      <c r="T61" s="74">
        <f>SUM(U61:AB61)</f>
        <v>0</v>
      </c>
      <c r="U61" s="74">
        <f>SUM(V61:AC61)</f>
        <v>0</v>
      </c>
    </row>
    <row r="62" spans="1:21" ht="29.25" customHeight="1" hidden="1">
      <c r="A62" s="39" t="s">
        <v>20</v>
      </c>
      <c r="B62" s="18">
        <v>263</v>
      </c>
      <c r="C62" s="19" t="s">
        <v>44</v>
      </c>
      <c r="D62" s="20"/>
      <c r="E62" s="141"/>
      <c r="F62" s="169"/>
      <c r="G62" s="2">
        <f t="shared" si="32"/>
        <v>0</v>
      </c>
      <c r="H62" s="169"/>
      <c r="I62" s="21"/>
      <c r="J62" s="74">
        <f t="shared" si="34"/>
        <v>0</v>
      </c>
      <c r="K62" s="21"/>
      <c r="L62" s="21"/>
      <c r="M62" s="21"/>
      <c r="N62" s="21"/>
      <c r="O62" s="21"/>
      <c r="P62" s="21"/>
      <c r="Q62" s="21"/>
      <c r="R62" s="22"/>
      <c r="S62" s="85">
        <f t="shared" si="33"/>
        <v>0</v>
      </c>
      <c r="T62" s="74">
        <f>SUM(U62:AB62)</f>
        <v>0</v>
      </c>
      <c r="U62" s="74">
        <f>SUM(V62:AC62)</f>
        <v>0</v>
      </c>
    </row>
    <row r="63" spans="1:21" ht="19.5" customHeight="1">
      <c r="A63" s="39" t="s">
        <v>20</v>
      </c>
      <c r="B63" s="18">
        <v>290</v>
      </c>
      <c r="C63" s="19" t="s">
        <v>12</v>
      </c>
      <c r="D63" s="52">
        <v>4</v>
      </c>
      <c r="E63" s="142">
        <v>0</v>
      </c>
      <c r="F63" s="170"/>
      <c r="G63" s="2">
        <f t="shared" si="32"/>
        <v>4</v>
      </c>
      <c r="H63" s="170"/>
      <c r="I63" s="21">
        <v>3</v>
      </c>
      <c r="J63" s="74">
        <v>15.1</v>
      </c>
      <c r="K63" s="21">
        <v>3</v>
      </c>
      <c r="L63" s="21"/>
      <c r="M63" s="21"/>
      <c r="N63" s="21"/>
      <c r="O63" s="21"/>
      <c r="P63" s="21"/>
      <c r="Q63" s="21"/>
      <c r="R63" s="22"/>
      <c r="S63" s="85">
        <f t="shared" si="33"/>
        <v>0</v>
      </c>
      <c r="T63" s="74">
        <v>15.1</v>
      </c>
      <c r="U63" s="74">
        <v>10.5</v>
      </c>
    </row>
    <row r="64" spans="1:21" ht="14.25" customHeight="1">
      <c r="A64" s="39" t="s">
        <v>20</v>
      </c>
      <c r="B64" s="18">
        <v>300</v>
      </c>
      <c r="C64" s="19" t="s">
        <v>13</v>
      </c>
      <c r="D64" s="20">
        <f aca="true" t="shared" si="35" ref="D64:R64">SUM(D65:D66)</f>
        <v>55</v>
      </c>
      <c r="E64" s="20">
        <f t="shared" si="35"/>
        <v>10</v>
      </c>
      <c r="F64" s="164">
        <f t="shared" si="35"/>
        <v>59.6</v>
      </c>
      <c r="G64" s="20">
        <f t="shared" si="35"/>
        <v>124.6</v>
      </c>
      <c r="H64" s="164">
        <f t="shared" si="35"/>
        <v>0</v>
      </c>
      <c r="I64" s="21">
        <f>SUM(I65:I66)</f>
        <v>244</v>
      </c>
      <c r="J64" s="74">
        <f>SUM(J65:J66)</f>
        <v>117.2</v>
      </c>
      <c r="K64" s="21">
        <f t="shared" si="35"/>
        <v>70</v>
      </c>
      <c r="L64" s="21">
        <f t="shared" si="35"/>
        <v>0</v>
      </c>
      <c r="M64" s="21">
        <f>SUM(M65:M66)</f>
        <v>0</v>
      </c>
      <c r="N64" s="21">
        <f t="shared" si="35"/>
        <v>0</v>
      </c>
      <c r="O64" s="21">
        <f>SUM(O65:O66)</f>
        <v>0</v>
      </c>
      <c r="P64" s="21">
        <f t="shared" si="35"/>
        <v>0</v>
      </c>
      <c r="Q64" s="21">
        <f t="shared" si="35"/>
        <v>0</v>
      </c>
      <c r="R64" s="22">
        <f t="shared" si="35"/>
        <v>0</v>
      </c>
      <c r="S64" s="74">
        <f>SUM(S65:S66)</f>
        <v>150.3</v>
      </c>
      <c r="T64" s="74">
        <f>SUM(T65:T66)</f>
        <v>267.5</v>
      </c>
      <c r="U64" s="74">
        <f>SUM(U65:U66)</f>
        <v>28.8</v>
      </c>
    </row>
    <row r="65" spans="1:21" ht="19.5" customHeight="1">
      <c r="A65" s="36" t="s">
        <v>20</v>
      </c>
      <c r="B65" s="24">
        <v>310</v>
      </c>
      <c r="C65" s="25" t="s">
        <v>14</v>
      </c>
      <c r="D65" s="26">
        <v>2</v>
      </c>
      <c r="E65" s="140">
        <v>0</v>
      </c>
      <c r="F65" s="168">
        <v>36</v>
      </c>
      <c r="G65" s="2">
        <f>SUM(D65:F65)</f>
        <v>38</v>
      </c>
      <c r="H65" s="168">
        <f>36.4-36.4</f>
        <v>0</v>
      </c>
      <c r="I65" s="28">
        <v>122</v>
      </c>
      <c r="J65" s="85">
        <v>43.2</v>
      </c>
      <c r="K65" s="28"/>
      <c r="L65" s="28"/>
      <c r="M65" s="28"/>
      <c r="N65" s="28"/>
      <c r="O65" s="28"/>
      <c r="P65" s="28"/>
      <c r="Q65" s="28"/>
      <c r="R65" s="29"/>
      <c r="S65" s="85">
        <f t="shared" si="33"/>
        <v>0</v>
      </c>
      <c r="T65" s="85">
        <v>43.2</v>
      </c>
      <c r="U65" s="85">
        <v>3.2</v>
      </c>
    </row>
    <row r="66" spans="1:21" ht="21" customHeight="1">
      <c r="A66" s="36" t="s">
        <v>20</v>
      </c>
      <c r="B66" s="24">
        <v>340</v>
      </c>
      <c r="C66" s="25" t="s">
        <v>15</v>
      </c>
      <c r="D66" s="26">
        <v>53</v>
      </c>
      <c r="E66" s="140">
        <v>10</v>
      </c>
      <c r="F66" s="168">
        <v>23.6</v>
      </c>
      <c r="G66" s="2">
        <f>SUM(D66:F66)</f>
        <v>86.6</v>
      </c>
      <c r="H66" s="168">
        <f>70.8-70.8+54-54</f>
        <v>0</v>
      </c>
      <c r="I66" s="28">
        <v>122</v>
      </c>
      <c r="J66" s="85">
        <v>74</v>
      </c>
      <c r="K66" s="28">
        <v>70</v>
      </c>
      <c r="L66" s="28"/>
      <c r="M66" s="28"/>
      <c r="N66" s="28"/>
      <c r="O66" s="28"/>
      <c r="P66" s="28"/>
      <c r="Q66" s="28"/>
      <c r="R66" s="29"/>
      <c r="S66" s="85">
        <f t="shared" si="33"/>
        <v>150.3</v>
      </c>
      <c r="T66" s="85">
        <v>224.3</v>
      </c>
      <c r="U66" s="85">
        <v>25.6</v>
      </c>
    </row>
    <row r="67" spans="1:21" ht="15.75">
      <c r="A67" s="37"/>
      <c r="B67" s="31"/>
      <c r="C67" s="54" t="s">
        <v>18</v>
      </c>
      <c r="D67" s="33">
        <f>SUM(D45,D53,D62,D63,D64,D60)</f>
        <v>3039</v>
      </c>
      <c r="E67" s="33">
        <f aca="true" t="shared" si="36" ref="E67:R67">SUM(E45,E53,E62,E63,E64,E60)</f>
        <v>409.1</v>
      </c>
      <c r="F67" s="164">
        <f t="shared" si="36"/>
        <v>329.3</v>
      </c>
      <c r="G67" s="33">
        <f t="shared" si="36"/>
        <v>3777.4</v>
      </c>
      <c r="H67" s="164">
        <f t="shared" si="36"/>
        <v>0.09999999999999432</v>
      </c>
      <c r="I67" s="34">
        <f>SUM(I45,I53,I62,I63,I64,I60)</f>
        <v>4433.4</v>
      </c>
      <c r="J67" s="14">
        <f t="shared" si="36"/>
        <v>4461.6</v>
      </c>
      <c r="K67" s="34">
        <f t="shared" si="36"/>
        <v>251.4</v>
      </c>
      <c r="L67" s="34">
        <f t="shared" si="36"/>
        <v>1991.2</v>
      </c>
      <c r="M67" s="34">
        <f>SUM(M45,M53,M62,M63,M64,M60)</f>
        <v>750.8000000000001</v>
      </c>
      <c r="N67" s="34">
        <f t="shared" si="36"/>
        <v>1066.1</v>
      </c>
      <c r="O67" s="34">
        <f>SUM(O45,O53,O62,O63,O64,O60)</f>
        <v>0</v>
      </c>
      <c r="P67" s="34">
        <f t="shared" si="36"/>
        <v>0</v>
      </c>
      <c r="Q67" s="34">
        <f t="shared" si="36"/>
        <v>0</v>
      </c>
      <c r="R67" s="35">
        <f t="shared" si="36"/>
        <v>0</v>
      </c>
      <c r="S67" s="14">
        <f>SUM(S45,S53,S62,S63,S64,S60)</f>
        <v>0</v>
      </c>
      <c r="T67" s="14">
        <f>SUM(T45,T53,T62,T63,T64,T60)</f>
        <v>4461.6</v>
      </c>
      <c r="U67" s="14">
        <f>SUM(U45,U53,U62,U63,U64,U60)</f>
        <v>2968.3000000000006</v>
      </c>
    </row>
    <row r="68" spans="1:21" ht="18" customHeight="1" hidden="1">
      <c r="A68" s="39" t="s">
        <v>65</v>
      </c>
      <c r="B68" s="18">
        <v>210</v>
      </c>
      <c r="C68" s="19" t="s">
        <v>30</v>
      </c>
      <c r="D68" s="20">
        <f aca="true" t="shared" si="37" ref="D68:R68">SUM(D69:D71)</f>
        <v>0</v>
      </c>
      <c r="E68" s="20">
        <f t="shared" si="37"/>
        <v>0</v>
      </c>
      <c r="F68" s="164">
        <f t="shared" si="37"/>
        <v>0</v>
      </c>
      <c r="G68" s="20">
        <f t="shared" si="37"/>
        <v>0</v>
      </c>
      <c r="H68" s="164">
        <f t="shared" si="37"/>
        <v>0</v>
      </c>
      <c r="I68" s="21">
        <f t="shared" si="37"/>
        <v>0</v>
      </c>
      <c r="J68" s="14">
        <f t="shared" si="37"/>
        <v>0</v>
      </c>
      <c r="K68" s="21">
        <f t="shared" si="37"/>
        <v>0</v>
      </c>
      <c r="L68" s="21">
        <f t="shared" si="37"/>
        <v>0</v>
      </c>
      <c r="M68" s="21">
        <f>SUM(M69:M71)</f>
        <v>0</v>
      </c>
      <c r="N68" s="21"/>
      <c r="O68" s="21">
        <f>SUM(O69:O71)</f>
        <v>0</v>
      </c>
      <c r="P68" s="21">
        <f>SUM(P69:P71)</f>
        <v>0</v>
      </c>
      <c r="Q68" s="21">
        <f>SUM(Q69:Q71)</f>
        <v>0</v>
      </c>
      <c r="R68" s="22">
        <f t="shared" si="37"/>
        <v>0</v>
      </c>
      <c r="S68" s="14">
        <f>SUM(S69:S71)</f>
        <v>0</v>
      </c>
      <c r="T68" s="14">
        <f>SUM(T69:T71)</f>
        <v>0</v>
      </c>
      <c r="U68" s="14">
        <f>SUM(U69:U71)</f>
        <v>0</v>
      </c>
    </row>
    <row r="69" spans="1:21" ht="15.75" customHeight="1" hidden="1">
      <c r="A69" s="36" t="s">
        <v>65</v>
      </c>
      <c r="B69" s="24">
        <v>211</v>
      </c>
      <c r="C69" s="25" t="s">
        <v>1</v>
      </c>
      <c r="D69" s="26"/>
      <c r="E69" s="26"/>
      <c r="F69" s="165"/>
      <c r="G69" s="26"/>
      <c r="H69" s="165"/>
      <c r="I69" s="28"/>
      <c r="J69" s="27"/>
      <c r="K69" s="28"/>
      <c r="L69" s="28"/>
      <c r="M69" s="28"/>
      <c r="N69" s="28"/>
      <c r="O69" s="28"/>
      <c r="P69" s="28"/>
      <c r="Q69" s="28"/>
      <c r="R69" s="29"/>
      <c r="S69" s="27"/>
      <c r="T69" s="27"/>
      <c r="U69" s="27"/>
    </row>
    <row r="70" spans="1:21" ht="16.5" customHeight="1" hidden="1">
      <c r="A70" s="36" t="s">
        <v>65</v>
      </c>
      <c r="B70" s="24">
        <v>212</v>
      </c>
      <c r="C70" s="25" t="s">
        <v>2</v>
      </c>
      <c r="D70" s="26"/>
      <c r="E70" s="26"/>
      <c r="F70" s="165"/>
      <c r="G70" s="26"/>
      <c r="H70" s="165"/>
      <c r="I70" s="28"/>
      <c r="J70" s="27"/>
      <c r="K70" s="28"/>
      <c r="L70" s="28"/>
      <c r="M70" s="28"/>
      <c r="N70" s="28"/>
      <c r="O70" s="28"/>
      <c r="P70" s="28"/>
      <c r="Q70" s="28"/>
      <c r="R70" s="29"/>
      <c r="S70" s="27"/>
      <c r="T70" s="27"/>
      <c r="U70" s="27"/>
    </row>
    <row r="71" spans="1:21" ht="15.75" customHeight="1" hidden="1">
      <c r="A71" s="36" t="s">
        <v>65</v>
      </c>
      <c r="B71" s="24">
        <v>213</v>
      </c>
      <c r="C71" s="25" t="s">
        <v>3</v>
      </c>
      <c r="D71" s="26"/>
      <c r="E71" s="26"/>
      <c r="F71" s="165"/>
      <c r="G71" s="26"/>
      <c r="H71" s="165"/>
      <c r="I71" s="28"/>
      <c r="J71" s="27"/>
      <c r="K71" s="28"/>
      <c r="L71" s="28"/>
      <c r="M71" s="28"/>
      <c r="N71" s="28"/>
      <c r="O71" s="28"/>
      <c r="P71" s="28"/>
      <c r="Q71" s="28"/>
      <c r="R71" s="29"/>
      <c r="S71" s="27"/>
      <c r="T71" s="27"/>
      <c r="U71" s="27"/>
    </row>
    <row r="72" spans="1:21" ht="18.75" customHeight="1" hidden="1">
      <c r="A72" s="39" t="s">
        <v>65</v>
      </c>
      <c r="B72" s="18">
        <v>220</v>
      </c>
      <c r="C72" s="19" t="s">
        <v>4</v>
      </c>
      <c r="D72" s="20">
        <f aca="true" t="shared" si="38" ref="D72:R72">SUM(D73:D78)</f>
        <v>0</v>
      </c>
      <c r="E72" s="20">
        <f t="shared" si="38"/>
        <v>0</v>
      </c>
      <c r="F72" s="164">
        <f t="shared" si="38"/>
        <v>0</v>
      </c>
      <c r="G72" s="20">
        <f t="shared" si="38"/>
        <v>0</v>
      </c>
      <c r="H72" s="164">
        <f t="shared" si="38"/>
        <v>0</v>
      </c>
      <c r="I72" s="21">
        <f t="shared" si="38"/>
        <v>0</v>
      </c>
      <c r="J72" s="14">
        <f t="shared" si="38"/>
        <v>0</v>
      </c>
      <c r="K72" s="21">
        <f t="shared" si="38"/>
        <v>0</v>
      </c>
      <c r="L72" s="21">
        <f t="shared" si="38"/>
        <v>0</v>
      </c>
      <c r="M72" s="21">
        <f>SUM(M73:M78)</f>
        <v>0</v>
      </c>
      <c r="N72" s="21"/>
      <c r="O72" s="21">
        <f>SUM(O73:O78)</f>
        <v>0</v>
      </c>
      <c r="P72" s="21">
        <f>SUM(P73:P78)</f>
        <v>0</v>
      </c>
      <c r="Q72" s="21">
        <f>SUM(Q73:Q78)</f>
        <v>0</v>
      </c>
      <c r="R72" s="22">
        <f t="shared" si="38"/>
        <v>0</v>
      </c>
      <c r="S72" s="14">
        <f>SUM(S73:S78)</f>
        <v>0</v>
      </c>
      <c r="T72" s="14">
        <f>SUM(T73:T78)</f>
        <v>0</v>
      </c>
      <c r="U72" s="14">
        <f>SUM(U73:U78)</f>
        <v>0</v>
      </c>
    </row>
    <row r="73" spans="1:21" ht="18.75" customHeight="1" hidden="1">
      <c r="A73" s="36" t="s">
        <v>65</v>
      </c>
      <c r="B73" s="24">
        <v>221</v>
      </c>
      <c r="C73" s="25" t="s">
        <v>5</v>
      </c>
      <c r="D73" s="26"/>
      <c r="E73" s="26"/>
      <c r="F73" s="165"/>
      <c r="G73" s="26"/>
      <c r="H73" s="165"/>
      <c r="I73" s="28"/>
      <c r="J73" s="27"/>
      <c r="K73" s="28"/>
      <c r="L73" s="28"/>
      <c r="M73" s="28"/>
      <c r="N73" s="28"/>
      <c r="O73" s="28"/>
      <c r="P73" s="28"/>
      <c r="Q73" s="28"/>
      <c r="R73" s="29"/>
      <c r="S73" s="27"/>
      <c r="T73" s="27"/>
      <c r="U73" s="27"/>
    </row>
    <row r="74" spans="1:21" ht="14.25" customHeight="1" hidden="1">
      <c r="A74" s="36" t="s">
        <v>65</v>
      </c>
      <c r="B74" s="24">
        <v>222</v>
      </c>
      <c r="C74" s="25" t="s">
        <v>6</v>
      </c>
      <c r="D74" s="26"/>
      <c r="E74" s="26"/>
      <c r="F74" s="165"/>
      <c r="G74" s="26"/>
      <c r="H74" s="165"/>
      <c r="I74" s="28"/>
      <c r="J74" s="27"/>
      <c r="K74" s="28"/>
      <c r="L74" s="28"/>
      <c r="M74" s="28"/>
      <c r="N74" s="28"/>
      <c r="O74" s="28"/>
      <c r="P74" s="28"/>
      <c r="Q74" s="28"/>
      <c r="R74" s="29"/>
      <c r="S74" s="27"/>
      <c r="T74" s="27"/>
      <c r="U74" s="27"/>
    </row>
    <row r="75" spans="1:21" ht="15" customHeight="1" hidden="1">
      <c r="A75" s="36" t="s">
        <v>65</v>
      </c>
      <c r="B75" s="24">
        <v>223</v>
      </c>
      <c r="C75" s="25" t="s">
        <v>7</v>
      </c>
      <c r="D75" s="26"/>
      <c r="E75" s="26"/>
      <c r="F75" s="165"/>
      <c r="G75" s="26"/>
      <c r="H75" s="165"/>
      <c r="I75" s="28"/>
      <c r="J75" s="27"/>
      <c r="K75" s="28"/>
      <c r="L75" s="28"/>
      <c r="M75" s="28"/>
      <c r="N75" s="28"/>
      <c r="O75" s="28"/>
      <c r="P75" s="28"/>
      <c r="Q75" s="28"/>
      <c r="R75" s="29"/>
      <c r="S75" s="27"/>
      <c r="T75" s="27"/>
      <c r="U75" s="27"/>
    </row>
    <row r="76" spans="1:21" ht="20.25" customHeight="1" hidden="1">
      <c r="A76" s="36" t="s">
        <v>65</v>
      </c>
      <c r="B76" s="24">
        <v>224</v>
      </c>
      <c r="C76" s="25" t="s">
        <v>8</v>
      </c>
      <c r="D76" s="26"/>
      <c r="E76" s="26"/>
      <c r="F76" s="165"/>
      <c r="G76" s="26"/>
      <c r="H76" s="165"/>
      <c r="I76" s="28"/>
      <c r="J76" s="27"/>
      <c r="K76" s="28"/>
      <c r="L76" s="28"/>
      <c r="M76" s="28"/>
      <c r="N76" s="28"/>
      <c r="O76" s="28"/>
      <c r="P76" s="28"/>
      <c r="Q76" s="28"/>
      <c r="R76" s="29"/>
      <c r="S76" s="27"/>
      <c r="T76" s="27"/>
      <c r="U76" s="27"/>
    </row>
    <row r="77" spans="1:21" ht="21" customHeight="1" hidden="1">
      <c r="A77" s="36" t="s">
        <v>65</v>
      </c>
      <c r="B77" s="24">
        <v>225</v>
      </c>
      <c r="C77" s="25" t="s">
        <v>9</v>
      </c>
      <c r="D77" s="26"/>
      <c r="E77" s="26"/>
      <c r="F77" s="165"/>
      <c r="G77" s="26"/>
      <c r="H77" s="165"/>
      <c r="I77" s="28"/>
      <c r="J77" s="27"/>
      <c r="K77" s="28"/>
      <c r="L77" s="28"/>
      <c r="M77" s="28"/>
      <c r="N77" s="28"/>
      <c r="O77" s="28"/>
      <c r="P77" s="28"/>
      <c r="Q77" s="28"/>
      <c r="R77" s="29"/>
      <c r="S77" s="27"/>
      <c r="T77" s="27"/>
      <c r="U77" s="27"/>
    </row>
    <row r="78" spans="1:21" ht="17.25" customHeight="1" hidden="1">
      <c r="A78" s="36" t="s">
        <v>65</v>
      </c>
      <c r="B78" s="24">
        <v>226</v>
      </c>
      <c r="C78" s="25" t="s">
        <v>10</v>
      </c>
      <c r="D78" s="26"/>
      <c r="E78" s="26"/>
      <c r="F78" s="165"/>
      <c r="G78" s="26"/>
      <c r="H78" s="165"/>
      <c r="I78" s="28"/>
      <c r="J78" s="27"/>
      <c r="K78" s="28"/>
      <c r="L78" s="28"/>
      <c r="M78" s="28"/>
      <c r="N78" s="28"/>
      <c r="O78" s="28"/>
      <c r="P78" s="28"/>
      <c r="Q78" s="28"/>
      <c r="R78" s="29"/>
      <c r="S78" s="27"/>
      <c r="T78" s="27"/>
      <c r="U78" s="27"/>
    </row>
    <row r="79" spans="1:21" ht="18" customHeight="1">
      <c r="A79" s="36" t="s">
        <v>65</v>
      </c>
      <c r="B79" s="24">
        <v>251</v>
      </c>
      <c r="C79" s="25" t="s">
        <v>42</v>
      </c>
      <c r="D79" s="26">
        <v>520</v>
      </c>
      <c r="E79" s="140">
        <v>87</v>
      </c>
      <c r="F79" s="168">
        <v>53</v>
      </c>
      <c r="G79" s="2">
        <f>SUM(D79:F79)</f>
        <v>660</v>
      </c>
      <c r="H79" s="168">
        <v>0</v>
      </c>
      <c r="I79" s="28">
        <v>766.8</v>
      </c>
      <c r="J79" s="85">
        <f>SUM(K79:R79)</f>
        <v>766.8</v>
      </c>
      <c r="K79" s="28"/>
      <c r="L79" s="55"/>
      <c r="M79" s="28">
        <v>766.8</v>
      </c>
      <c r="N79" s="55"/>
      <c r="O79" s="55"/>
      <c r="P79" s="55"/>
      <c r="Q79" s="55"/>
      <c r="R79" s="56"/>
      <c r="S79" s="85">
        <f>T79-J79</f>
        <v>0</v>
      </c>
      <c r="T79" s="85">
        <v>766.8</v>
      </c>
      <c r="U79" s="85">
        <v>703.5</v>
      </c>
    </row>
    <row r="80" spans="1:21" ht="18" customHeight="1" hidden="1">
      <c r="A80" s="36" t="s">
        <v>65</v>
      </c>
      <c r="B80" s="24">
        <v>251</v>
      </c>
      <c r="C80" s="25" t="s">
        <v>42</v>
      </c>
      <c r="D80" s="26">
        <v>0</v>
      </c>
      <c r="E80" s="140"/>
      <c r="F80" s="168">
        <v>0</v>
      </c>
      <c r="G80" s="2">
        <f>SUM(D80:F80)</f>
        <v>0</v>
      </c>
      <c r="H80" s="168">
        <v>0</v>
      </c>
      <c r="I80" s="28"/>
      <c r="J80" s="27">
        <f>SUM(K80:R80)</f>
        <v>0</v>
      </c>
      <c r="K80" s="28"/>
      <c r="L80" s="55"/>
      <c r="M80" s="28"/>
      <c r="N80" s="55"/>
      <c r="O80" s="55"/>
      <c r="P80" s="55"/>
      <c r="Q80" s="55"/>
      <c r="R80" s="56"/>
      <c r="S80" s="27">
        <f>SUM(T80:AA80)</f>
        <v>0</v>
      </c>
      <c r="T80" s="27">
        <f>SUM(U80:AB80)</f>
        <v>0</v>
      </c>
      <c r="U80" s="27">
        <f>SUM(V80:AC80)</f>
        <v>0</v>
      </c>
    </row>
    <row r="81" spans="1:21" ht="15.75">
      <c r="A81" s="37"/>
      <c r="B81" s="31"/>
      <c r="C81" s="54" t="s">
        <v>18</v>
      </c>
      <c r="D81" s="34">
        <f>SUM(D79:D79)</f>
        <v>520</v>
      </c>
      <c r="E81" s="34">
        <f>SUM(E79:E79)</f>
        <v>87</v>
      </c>
      <c r="F81" s="167">
        <f>SUM(F79:F79)</f>
        <v>53</v>
      </c>
      <c r="G81" s="34">
        <f>SUM(G79:G79)</f>
        <v>660</v>
      </c>
      <c r="H81" s="167">
        <f>SUM(H79:H79)</f>
        <v>0</v>
      </c>
      <c r="I81" s="34">
        <f>SUM(I79:I80)</f>
        <v>766.8</v>
      </c>
      <c r="J81" s="14">
        <f>SUM(J79:J80)</f>
        <v>766.8</v>
      </c>
      <c r="K81" s="34">
        <f>SUM(K79:K79)</f>
        <v>0</v>
      </c>
      <c r="L81" s="34">
        <f>SUM(L79:L79)</f>
        <v>0</v>
      </c>
      <c r="M81" s="34">
        <f aca="true" t="shared" si="39" ref="M81:R81">SUM(M79:M80)</f>
        <v>766.8</v>
      </c>
      <c r="N81" s="34">
        <f t="shared" si="39"/>
        <v>0</v>
      </c>
      <c r="O81" s="34">
        <f t="shared" si="39"/>
        <v>0</v>
      </c>
      <c r="P81" s="34">
        <f t="shared" si="39"/>
        <v>0</v>
      </c>
      <c r="Q81" s="34">
        <f t="shared" si="39"/>
        <v>0</v>
      </c>
      <c r="R81" s="35">
        <f t="shared" si="39"/>
        <v>0</v>
      </c>
      <c r="S81" s="14">
        <f>SUM(S79:S80)</f>
        <v>0</v>
      </c>
      <c r="T81" s="14">
        <f>SUM(T79:T80)</f>
        <v>766.8</v>
      </c>
      <c r="U81" s="14">
        <f>SUM(U79:U80)</f>
        <v>703.5</v>
      </c>
    </row>
    <row r="82" spans="1:21" ht="15.75">
      <c r="A82" s="57" t="s">
        <v>76</v>
      </c>
      <c r="B82" s="58">
        <v>290</v>
      </c>
      <c r="C82" s="59" t="s">
        <v>77</v>
      </c>
      <c r="D82" s="60">
        <v>0</v>
      </c>
      <c r="E82" s="60"/>
      <c r="F82" s="171"/>
      <c r="G82" s="61">
        <f>SUM(D82:F82)</f>
        <v>0</v>
      </c>
      <c r="H82" s="171">
        <v>0</v>
      </c>
      <c r="I82" s="63">
        <v>0</v>
      </c>
      <c r="J82" s="63">
        <v>62.6</v>
      </c>
      <c r="K82" s="63"/>
      <c r="L82" s="63">
        <v>0</v>
      </c>
      <c r="M82" s="63">
        <v>0</v>
      </c>
      <c r="N82" s="63"/>
      <c r="O82" s="63">
        <v>0</v>
      </c>
      <c r="P82" s="63">
        <v>0</v>
      </c>
      <c r="Q82" s="63">
        <v>0</v>
      </c>
      <c r="R82" s="64">
        <v>0</v>
      </c>
      <c r="S82" s="71">
        <f aca="true" t="shared" si="40" ref="S82:S87">T82-J82</f>
        <v>0</v>
      </c>
      <c r="T82" s="63">
        <v>62.6</v>
      </c>
      <c r="U82" s="63">
        <v>62.6</v>
      </c>
    </row>
    <row r="83" spans="1:21" ht="15.75" hidden="1">
      <c r="A83" s="57" t="s">
        <v>24</v>
      </c>
      <c r="B83" s="58">
        <v>231</v>
      </c>
      <c r="C83" s="59" t="s">
        <v>25</v>
      </c>
      <c r="D83" s="60">
        <v>0</v>
      </c>
      <c r="E83" s="60">
        <v>0</v>
      </c>
      <c r="F83" s="171">
        <v>0</v>
      </c>
      <c r="G83" s="60">
        <v>0</v>
      </c>
      <c r="H83" s="171">
        <v>0</v>
      </c>
      <c r="I83" s="63">
        <v>0</v>
      </c>
      <c r="J83" s="62">
        <f>SUM(K83:R83)</f>
        <v>0</v>
      </c>
      <c r="K83" s="63">
        <v>0</v>
      </c>
      <c r="L83" s="63">
        <v>0</v>
      </c>
      <c r="M83" s="63">
        <v>0</v>
      </c>
      <c r="N83" s="63"/>
      <c r="O83" s="63">
        <v>0</v>
      </c>
      <c r="P83" s="63">
        <v>0</v>
      </c>
      <c r="Q83" s="63">
        <v>0</v>
      </c>
      <c r="R83" s="64">
        <v>0</v>
      </c>
      <c r="S83" s="71">
        <f t="shared" si="40"/>
        <v>0</v>
      </c>
      <c r="T83" s="62">
        <f>SUM(U83:AB83)</f>
        <v>0</v>
      </c>
      <c r="U83" s="62">
        <f>SUM(V83:AC83)</f>
        <v>0</v>
      </c>
    </row>
    <row r="84" spans="1:21" ht="15.75">
      <c r="A84" s="57" t="s">
        <v>24</v>
      </c>
      <c r="B84" s="58">
        <v>290</v>
      </c>
      <c r="C84" s="59" t="s">
        <v>26</v>
      </c>
      <c r="D84" s="60">
        <v>0</v>
      </c>
      <c r="E84" s="143">
        <v>0</v>
      </c>
      <c r="F84" s="172">
        <v>0</v>
      </c>
      <c r="G84" s="60">
        <f>SUM(D84:F84)</f>
        <v>0</v>
      </c>
      <c r="H84" s="172">
        <v>50</v>
      </c>
      <c r="I84" s="63">
        <v>10</v>
      </c>
      <c r="J84" s="63">
        <f>SUM(K84:R84)</f>
        <v>50</v>
      </c>
      <c r="K84" s="63">
        <v>50</v>
      </c>
      <c r="L84" s="63"/>
      <c r="M84" s="63"/>
      <c r="N84" s="63"/>
      <c r="O84" s="63"/>
      <c r="P84" s="63"/>
      <c r="Q84" s="63"/>
      <c r="R84" s="64"/>
      <c r="S84" s="71">
        <f t="shared" si="40"/>
        <v>0</v>
      </c>
      <c r="T84" s="63">
        <v>50</v>
      </c>
      <c r="U84" s="63">
        <f>SUM(V84:AC84)</f>
        <v>0</v>
      </c>
    </row>
    <row r="85" spans="1:21" ht="15.75" hidden="1">
      <c r="A85" s="57" t="s">
        <v>95</v>
      </c>
      <c r="B85" s="58">
        <v>226</v>
      </c>
      <c r="C85" s="59" t="s">
        <v>27</v>
      </c>
      <c r="D85" s="60">
        <v>0</v>
      </c>
      <c r="E85" s="143">
        <v>0</v>
      </c>
      <c r="F85" s="172">
        <v>0</v>
      </c>
      <c r="G85" s="60">
        <f>SUM(D85:F85)</f>
        <v>0</v>
      </c>
      <c r="H85" s="172">
        <v>0</v>
      </c>
      <c r="I85" s="63">
        <v>38</v>
      </c>
      <c r="J85" s="63">
        <v>0</v>
      </c>
      <c r="K85" s="63">
        <v>10</v>
      </c>
      <c r="L85" s="63"/>
      <c r="M85" s="63"/>
      <c r="N85" s="63"/>
      <c r="O85" s="63"/>
      <c r="P85" s="63"/>
      <c r="Q85" s="63"/>
      <c r="R85" s="64"/>
      <c r="S85" s="71">
        <f t="shared" si="40"/>
        <v>0</v>
      </c>
      <c r="T85" s="63">
        <v>0</v>
      </c>
      <c r="U85" s="63">
        <f>SUM(V85:AC85)</f>
        <v>0</v>
      </c>
    </row>
    <row r="86" spans="1:21" ht="15.75">
      <c r="A86" s="57" t="s">
        <v>95</v>
      </c>
      <c r="B86" s="58">
        <v>290</v>
      </c>
      <c r="C86" s="59" t="s">
        <v>27</v>
      </c>
      <c r="D86" s="60">
        <v>9</v>
      </c>
      <c r="E86" s="143">
        <v>8</v>
      </c>
      <c r="F86" s="172">
        <v>0</v>
      </c>
      <c r="G86" s="60">
        <f>SUM(D86:F86)</f>
        <v>17</v>
      </c>
      <c r="H86" s="172">
        <v>0</v>
      </c>
      <c r="I86" s="63">
        <v>34</v>
      </c>
      <c r="J86" s="63">
        <v>84.9</v>
      </c>
      <c r="K86" s="63">
        <v>10</v>
      </c>
      <c r="L86" s="63"/>
      <c r="M86" s="63"/>
      <c r="N86" s="63"/>
      <c r="O86" s="63"/>
      <c r="P86" s="63"/>
      <c r="Q86" s="63"/>
      <c r="R86" s="64"/>
      <c r="S86" s="71">
        <f t="shared" si="40"/>
        <v>0</v>
      </c>
      <c r="T86" s="63">
        <v>84.9</v>
      </c>
      <c r="U86" s="63">
        <v>34.2</v>
      </c>
    </row>
    <row r="87" spans="1:21" ht="15.75">
      <c r="A87" s="57" t="s">
        <v>95</v>
      </c>
      <c r="B87" s="58">
        <v>340</v>
      </c>
      <c r="C87" s="59" t="s">
        <v>27</v>
      </c>
      <c r="D87" s="60"/>
      <c r="E87" s="143"/>
      <c r="F87" s="172"/>
      <c r="G87" s="60"/>
      <c r="H87" s="172"/>
      <c r="I87" s="63">
        <v>0.7</v>
      </c>
      <c r="J87" s="63">
        <f>SUM(K87:R87)</f>
        <v>0.7</v>
      </c>
      <c r="K87" s="63"/>
      <c r="L87" s="63"/>
      <c r="M87" s="63"/>
      <c r="N87" s="63"/>
      <c r="O87" s="63">
        <v>0.7</v>
      </c>
      <c r="P87" s="63"/>
      <c r="Q87" s="63"/>
      <c r="R87" s="64"/>
      <c r="S87" s="71">
        <f t="shared" si="40"/>
        <v>0</v>
      </c>
      <c r="T87" s="63">
        <v>0.7</v>
      </c>
      <c r="U87" s="63">
        <f>SUM(V87:AC87)</f>
        <v>0</v>
      </c>
    </row>
    <row r="88" spans="1:21" ht="18.75">
      <c r="A88" s="211" t="s">
        <v>28</v>
      </c>
      <c r="B88" s="212"/>
      <c r="C88" s="212"/>
      <c r="D88" s="65">
        <f>SUM(D27,D44,D67,D83,D84,D86,D85,D81,D82)</f>
        <v>4730</v>
      </c>
      <c r="E88" s="65">
        <f>SUM(E27,E44,E67,E83,E84,E86,E85,E81,E82)</f>
        <v>630.4350000000001</v>
      </c>
      <c r="F88" s="173">
        <f>SUM(F27,F44,F67,F83,F84,F86,F85,F81,F82)</f>
        <v>494.635</v>
      </c>
      <c r="G88" s="65">
        <f>SUM(G27,G44,G67,G83,G84,G86,G85,G81,G82)</f>
        <v>5855.07</v>
      </c>
      <c r="H88" s="192">
        <f>SUM(H27,H44,H67,H83,H84,H86,H85,H81,H82)</f>
        <v>50.099999999999994</v>
      </c>
      <c r="I88" s="67">
        <f>SUM(I27,I44,I67,I83,I84,I86,I85,I81,I82)+I87</f>
        <v>6840.2</v>
      </c>
      <c r="J88" s="66">
        <f aca="true" t="shared" si="41" ref="J88:R88">SUM(J27,J44,J67,J83,J84,J86,J85,J81,J82)+J87</f>
        <v>6986.900000000001</v>
      </c>
      <c r="K88" s="67">
        <f t="shared" si="41"/>
        <v>321.4</v>
      </c>
      <c r="L88" s="67">
        <f t="shared" si="41"/>
        <v>3121.1000000000004</v>
      </c>
      <c r="M88" s="67">
        <f t="shared" si="41"/>
        <v>1517.6</v>
      </c>
      <c r="N88" s="67">
        <f t="shared" si="41"/>
        <v>1489.5</v>
      </c>
      <c r="O88" s="67">
        <f t="shared" si="41"/>
        <v>0.7</v>
      </c>
      <c r="P88" s="67">
        <f t="shared" si="41"/>
        <v>0</v>
      </c>
      <c r="Q88" s="67">
        <f t="shared" si="41"/>
        <v>0</v>
      </c>
      <c r="R88" s="67">
        <f t="shared" si="41"/>
        <v>0</v>
      </c>
      <c r="S88" s="66">
        <f>SUM(S27,S44,S67,S83,S84,S86,S85,S81,S82)+S87</f>
        <v>0</v>
      </c>
      <c r="T88" s="66">
        <f>SUM(T27,T44,T67,T83,T84,T86,T85,T81,T82)+T87</f>
        <v>6986.900000000001</v>
      </c>
      <c r="U88" s="66">
        <f>SUM(U27,U44,U67,U83,U84,U86,U85,U81,U82)+U87</f>
        <v>4822.1</v>
      </c>
    </row>
    <row r="89" spans="1:21" ht="15.75">
      <c r="A89" s="11" t="s">
        <v>22</v>
      </c>
      <c r="B89" s="69"/>
      <c r="C89" s="70"/>
      <c r="D89" s="70"/>
      <c r="E89" s="70"/>
      <c r="F89" s="174"/>
      <c r="G89" s="70"/>
      <c r="H89" s="174"/>
      <c r="I89" s="71"/>
      <c r="J89" s="71"/>
      <c r="K89" s="71"/>
      <c r="L89" s="71"/>
      <c r="M89" s="71"/>
      <c r="N89" s="71"/>
      <c r="O89" s="71"/>
      <c r="P89" s="71"/>
      <c r="Q89" s="71"/>
      <c r="R89" s="72"/>
      <c r="S89" s="71"/>
      <c r="T89" s="71"/>
      <c r="U89" s="71"/>
    </row>
    <row r="90" spans="1:21" ht="18" customHeight="1">
      <c r="A90" s="39" t="s">
        <v>23</v>
      </c>
      <c r="B90" s="18">
        <v>210</v>
      </c>
      <c r="C90" s="19" t="s">
        <v>30</v>
      </c>
      <c r="D90" s="73">
        <f aca="true" t="shared" si="42" ref="D90:R90">SUM(D91:D93)</f>
        <v>51</v>
      </c>
      <c r="E90" s="73">
        <f t="shared" si="42"/>
        <v>7</v>
      </c>
      <c r="F90" s="163">
        <f t="shared" si="42"/>
        <v>7</v>
      </c>
      <c r="G90" s="73">
        <f t="shared" si="42"/>
        <v>65</v>
      </c>
      <c r="H90" s="163">
        <f t="shared" si="42"/>
        <v>0</v>
      </c>
      <c r="I90" s="74">
        <f t="shared" si="42"/>
        <v>110</v>
      </c>
      <c r="J90" s="74">
        <f>SUM(J91:J93)</f>
        <v>104.3</v>
      </c>
      <c r="K90" s="74">
        <f t="shared" si="42"/>
        <v>0</v>
      </c>
      <c r="L90" s="74">
        <f t="shared" si="42"/>
        <v>0</v>
      </c>
      <c r="M90" s="74">
        <f>SUM(M91:M93)</f>
        <v>0</v>
      </c>
      <c r="N90" s="74">
        <f t="shared" si="42"/>
        <v>0</v>
      </c>
      <c r="O90" s="74">
        <f>SUM(O91:O93)</f>
        <v>0</v>
      </c>
      <c r="P90" s="74">
        <f t="shared" si="42"/>
        <v>0</v>
      </c>
      <c r="Q90" s="74">
        <f t="shared" si="42"/>
        <v>110</v>
      </c>
      <c r="R90" s="75">
        <f t="shared" si="42"/>
        <v>0</v>
      </c>
      <c r="S90" s="74">
        <f>SUM(S91:S93)</f>
        <v>5.700000000000003</v>
      </c>
      <c r="T90" s="74">
        <f>SUM(T91:T93)</f>
        <v>110</v>
      </c>
      <c r="U90" s="74">
        <f>SUM(U91:U93)</f>
        <v>80.5</v>
      </c>
    </row>
    <row r="91" spans="1:21" ht="15" customHeight="1">
      <c r="A91" s="36" t="s">
        <v>23</v>
      </c>
      <c r="B91" s="24">
        <v>211</v>
      </c>
      <c r="C91" s="25" t="s">
        <v>1</v>
      </c>
      <c r="D91" s="76">
        <v>41</v>
      </c>
      <c r="E91" s="144">
        <v>5</v>
      </c>
      <c r="F91" s="175">
        <v>5</v>
      </c>
      <c r="G91" s="2">
        <f>SUM(D91:F91)</f>
        <v>51</v>
      </c>
      <c r="H91" s="175"/>
      <c r="I91" s="28">
        <v>84.5</v>
      </c>
      <c r="J91" s="85">
        <v>78.8</v>
      </c>
      <c r="K91" s="28"/>
      <c r="L91" s="28"/>
      <c r="M91" s="28"/>
      <c r="N91" s="28"/>
      <c r="O91" s="28"/>
      <c r="P91" s="28"/>
      <c r="Q91" s="28">
        <v>84.5</v>
      </c>
      <c r="R91" s="56"/>
      <c r="S91" s="85">
        <f>T91-J91</f>
        <v>5.700000000000003</v>
      </c>
      <c r="T91" s="85">
        <v>84.5</v>
      </c>
      <c r="U91" s="85">
        <v>63.5</v>
      </c>
    </row>
    <row r="92" spans="1:21" ht="15" customHeight="1" hidden="1">
      <c r="A92" s="36" t="s">
        <v>23</v>
      </c>
      <c r="B92" s="24">
        <v>212</v>
      </c>
      <c r="C92" s="25" t="s">
        <v>2</v>
      </c>
      <c r="D92" s="77">
        <v>0</v>
      </c>
      <c r="E92" s="145"/>
      <c r="F92" s="175"/>
      <c r="G92" s="2">
        <f>SUM(D92:F92)</f>
        <v>0</v>
      </c>
      <c r="H92" s="175"/>
      <c r="I92" s="120"/>
      <c r="J92" s="85">
        <f>SUM(K92:R92)</f>
        <v>0</v>
      </c>
      <c r="K92" s="28"/>
      <c r="L92" s="28"/>
      <c r="M92" s="28"/>
      <c r="N92" s="28"/>
      <c r="O92" s="28"/>
      <c r="P92" s="28"/>
      <c r="Q92" s="28"/>
      <c r="R92" s="29"/>
      <c r="S92" s="85">
        <f>T92-J92</f>
        <v>0</v>
      </c>
      <c r="T92" s="85">
        <f>SUM(U92:AB92)</f>
        <v>0</v>
      </c>
      <c r="U92" s="85">
        <v>0</v>
      </c>
    </row>
    <row r="93" spans="1:21" ht="18" customHeight="1">
      <c r="A93" s="36" t="s">
        <v>23</v>
      </c>
      <c r="B93" s="24">
        <v>213</v>
      </c>
      <c r="C93" s="25" t="s">
        <v>3</v>
      </c>
      <c r="D93" s="76">
        <v>10</v>
      </c>
      <c r="E93" s="144">
        <v>2</v>
      </c>
      <c r="F93" s="175">
        <v>2</v>
      </c>
      <c r="G93" s="2">
        <f>SUM(D93:F93)</f>
        <v>14</v>
      </c>
      <c r="H93" s="175"/>
      <c r="I93" s="28">
        <v>25.5</v>
      </c>
      <c r="J93" s="85">
        <f>SUM(K93:R93)</f>
        <v>25.5</v>
      </c>
      <c r="K93" s="28"/>
      <c r="L93" s="28"/>
      <c r="M93" s="28"/>
      <c r="N93" s="28"/>
      <c r="O93" s="28"/>
      <c r="P93" s="28"/>
      <c r="Q93" s="28">
        <v>25.5</v>
      </c>
      <c r="R93" s="56"/>
      <c r="S93" s="85">
        <f>T93-J93</f>
        <v>0</v>
      </c>
      <c r="T93" s="85">
        <v>25.5</v>
      </c>
      <c r="U93" s="85">
        <v>17</v>
      </c>
    </row>
    <row r="94" spans="1:21" ht="17.25" customHeight="1">
      <c r="A94" s="39" t="s">
        <v>23</v>
      </c>
      <c r="B94" s="18">
        <v>220</v>
      </c>
      <c r="C94" s="19" t="s">
        <v>4</v>
      </c>
      <c r="D94" s="52">
        <f aca="true" t="shared" si="43" ref="D94:N94">SUM(D95:D100)</f>
        <v>0</v>
      </c>
      <c r="E94" s="52">
        <f t="shared" si="43"/>
        <v>0</v>
      </c>
      <c r="F94" s="163">
        <f t="shared" si="43"/>
        <v>0</v>
      </c>
      <c r="G94" s="52">
        <f t="shared" si="43"/>
        <v>0</v>
      </c>
      <c r="H94" s="163">
        <f t="shared" si="43"/>
        <v>4</v>
      </c>
      <c r="I94" s="74">
        <f>SUM(I95:I100)</f>
        <v>6</v>
      </c>
      <c r="J94" s="74">
        <f>SUM(J95:J100)</f>
        <v>2.5</v>
      </c>
      <c r="K94" s="21">
        <f t="shared" si="43"/>
        <v>0</v>
      </c>
      <c r="L94" s="21">
        <f t="shared" si="43"/>
        <v>0</v>
      </c>
      <c r="M94" s="21">
        <f>SUM(M95:M100)</f>
        <v>0</v>
      </c>
      <c r="N94" s="21">
        <f t="shared" si="43"/>
        <v>0</v>
      </c>
      <c r="O94" s="21">
        <f aca="true" t="shared" si="44" ref="O94:U94">SUM(O95:O100)</f>
        <v>0</v>
      </c>
      <c r="P94" s="21">
        <f t="shared" si="44"/>
        <v>0</v>
      </c>
      <c r="Q94" s="21">
        <f t="shared" si="44"/>
        <v>6</v>
      </c>
      <c r="R94" s="22">
        <f t="shared" si="44"/>
        <v>0</v>
      </c>
      <c r="S94" s="74">
        <f t="shared" si="44"/>
        <v>2.2</v>
      </c>
      <c r="T94" s="74">
        <f t="shared" si="44"/>
        <v>4.7</v>
      </c>
      <c r="U94" s="74">
        <f t="shared" si="44"/>
        <v>2.9</v>
      </c>
    </row>
    <row r="95" spans="1:21" ht="15.75" customHeight="1">
      <c r="A95" s="36" t="s">
        <v>23</v>
      </c>
      <c r="B95" s="24">
        <v>221</v>
      </c>
      <c r="C95" s="25" t="s">
        <v>5</v>
      </c>
      <c r="D95" s="77">
        <v>0</v>
      </c>
      <c r="E95" s="145">
        <v>0</v>
      </c>
      <c r="F95" s="175">
        <v>0</v>
      </c>
      <c r="G95" s="2">
        <f aca="true" t="shared" si="45" ref="G95:G100">SUM(D95:F95)</f>
        <v>0</v>
      </c>
      <c r="H95" s="175">
        <v>4</v>
      </c>
      <c r="I95" s="120">
        <v>4</v>
      </c>
      <c r="J95" s="85">
        <v>2.5</v>
      </c>
      <c r="K95" s="28"/>
      <c r="L95" s="28"/>
      <c r="M95" s="28"/>
      <c r="N95" s="28"/>
      <c r="O95" s="28"/>
      <c r="P95" s="28"/>
      <c r="Q95" s="28">
        <v>4</v>
      </c>
      <c r="R95" s="29"/>
      <c r="S95" s="85">
        <f aca="true" t="shared" si="46" ref="S95:S100">T95-J95</f>
        <v>2.2</v>
      </c>
      <c r="T95" s="85">
        <v>4.7</v>
      </c>
      <c r="U95" s="85">
        <v>2.9</v>
      </c>
    </row>
    <row r="96" spans="1:21" ht="15.75" hidden="1">
      <c r="A96" s="36" t="s">
        <v>23</v>
      </c>
      <c r="B96" s="24">
        <v>222</v>
      </c>
      <c r="C96" s="25" t="s">
        <v>6</v>
      </c>
      <c r="D96" s="77">
        <v>0</v>
      </c>
      <c r="E96" s="145">
        <v>0</v>
      </c>
      <c r="F96" s="175">
        <v>0</v>
      </c>
      <c r="G96" s="2">
        <f t="shared" si="45"/>
        <v>0</v>
      </c>
      <c r="H96" s="175">
        <v>0</v>
      </c>
      <c r="I96" s="120">
        <v>2</v>
      </c>
      <c r="J96" s="85">
        <v>0</v>
      </c>
      <c r="K96" s="28"/>
      <c r="L96" s="28"/>
      <c r="M96" s="28"/>
      <c r="N96" s="28"/>
      <c r="O96" s="28"/>
      <c r="P96" s="28"/>
      <c r="Q96" s="28">
        <v>2</v>
      </c>
      <c r="R96" s="29"/>
      <c r="S96" s="85">
        <f t="shared" si="46"/>
        <v>0</v>
      </c>
      <c r="T96" s="85">
        <v>0</v>
      </c>
      <c r="U96" s="85">
        <v>0</v>
      </c>
    </row>
    <row r="97" spans="1:21" ht="14.25" customHeight="1" hidden="1">
      <c r="A97" s="36" t="s">
        <v>23</v>
      </c>
      <c r="B97" s="24">
        <v>223</v>
      </c>
      <c r="C97" s="25" t="s">
        <v>7</v>
      </c>
      <c r="D97" s="76">
        <v>0</v>
      </c>
      <c r="E97" s="76"/>
      <c r="F97" s="174"/>
      <c r="G97" s="2">
        <f t="shared" si="45"/>
        <v>0</v>
      </c>
      <c r="H97" s="174"/>
      <c r="I97" s="28"/>
      <c r="J97" s="85">
        <f>SUM(K97:R97)</f>
        <v>0</v>
      </c>
      <c r="K97" s="28"/>
      <c r="L97" s="28"/>
      <c r="M97" s="28"/>
      <c r="N97" s="28"/>
      <c r="O97" s="28"/>
      <c r="P97" s="28"/>
      <c r="Q97" s="28"/>
      <c r="R97" s="29"/>
      <c r="S97" s="85">
        <f t="shared" si="46"/>
        <v>0</v>
      </c>
      <c r="T97" s="85">
        <f>SUM(U97:AB97)</f>
        <v>0</v>
      </c>
      <c r="U97" s="85">
        <v>0</v>
      </c>
    </row>
    <row r="98" spans="1:21" ht="17.25" customHeight="1" hidden="1">
      <c r="A98" s="36" t="s">
        <v>23</v>
      </c>
      <c r="B98" s="24">
        <v>224</v>
      </c>
      <c r="C98" s="25" t="s">
        <v>8</v>
      </c>
      <c r="D98" s="76">
        <v>0</v>
      </c>
      <c r="E98" s="76"/>
      <c r="F98" s="174"/>
      <c r="G98" s="2">
        <f t="shared" si="45"/>
        <v>0</v>
      </c>
      <c r="H98" s="174"/>
      <c r="I98" s="28"/>
      <c r="J98" s="85">
        <f>SUM(K98:R98)</f>
        <v>0</v>
      </c>
      <c r="K98" s="28"/>
      <c r="L98" s="28"/>
      <c r="M98" s="28"/>
      <c r="N98" s="28"/>
      <c r="O98" s="28"/>
      <c r="P98" s="28"/>
      <c r="Q98" s="28"/>
      <c r="R98" s="29"/>
      <c r="S98" s="85">
        <f t="shared" si="46"/>
        <v>0</v>
      </c>
      <c r="T98" s="85">
        <f>SUM(U98:AB98)</f>
        <v>0</v>
      </c>
      <c r="U98" s="85">
        <v>0</v>
      </c>
    </row>
    <row r="99" spans="1:21" ht="18" customHeight="1" hidden="1">
      <c r="A99" s="36" t="s">
        <v>23</v>
      </c>
      <c r="B99" s="24">
        <v>225</v>
      </c>
      <c r="C99" s="25" t="s">
        <v>9</v>
      </c>
      <c r="D99" s="76">
        <v>0</v>
      </c>
      <c r="E99" s="76"/>
      <c r="F99" s="174"/>
      <c r="G99" s="2">
        <f t="shared" si="45"/>
        <v>0</v>
      </c>
      <c r="H99" s="174"/>
      <c r="I99" s="28"/>
      <c r="J99" s="85">
        <f>SUM(K99:R99)</f>
        <v>0</v>
      </c>
      <c r="K99" s="28"/>
      <c r="L99" s="28"/>
      <c r="M99" s="28"/>
      <c r="N99" s="28"/>
      <c r="O99" s="28"/>
      <c r="P99" s="28"/>
      <c r="Q99" s="28"/>
      <c r="R99" s="29"/>
      <c r="S99" s="85">
        <f t="shared" si="46"/>
        <v>0</v>
      </c>
      <c r="T99" s="85">
        <f>SUM(U99:AB99)</f>
        <v>0</v>
      </c>
      <c r="U99" s="85">
        <v>0</v>
      </c>
    </row>
    <row r="100" spans="1:21" ht="17.25" customHeight="1" hidden="1">
      <c r="A100" s="36" t="s">
        <v>23</v>
      </c>
      <c r="B100" s="24">
        <v>226</v>
      </c>
      <c r="C100" s="25" t="s">
        <v>10</v>
      </c>
      <c r="D100" s="76">
        <v>0</v>
      </c>
      <c r="E100" s="76">
        <v>0</v>
      </c>
      <c r="F100" s="174">
        <v>0</v>
      </c>
      <c r="G100" s="2">
        <f t="shared" si="45"/>
        <v>0</v>
      </c>
      <c r="H100" s="174"/>
      <c r="I100" s="28"/>
      <c r="J100" s="85">
        <f>SUM(K100:R100)</f>
        <v>0</v>
      </c>
      <c r="K100" s="28"/>
      <c r="L100" s="28"/>
      <c r="M100" s="28"/>
      <c r="N100" s="28"/>
      <c r="O100" s="28"/>
      <c r="P100" s="28"/>
      <c r="Q100" s="28"/>
      <c r="R100" s="29"/>
      <c r="S100" s="85">
        <f t="shared" si="46"/>
        <v>0</v>
      </c>
      <c r="T100" s="85">
        <f>SUM(U100:AB100)</f>
        <v>0</v>
      </c>
      <c r="U100" s="85">
        <v>0</v>
      </c>
    </row>
    <row r="101" spans="1:21" ht="17.25" customHeight="1">
      <c r="A101" s="39" t="s">
        <v>23</v>
      </c>
      <c r="B101" s="18">
        <v>300</v>
      </c>
      <c r="C101" s="19" t="s">
        <v>13</v>
      </c>
      <c r="D101" s="52">
        <f aca="true" t="shared" si="47" ref="D101:R101">SUM(D102:D103)</f>
        <v>0</v>
      </c>
      <c r="E101" s="52">
        <f t="shared" si="47"/>
        <v>0</v>
      </c>
      <c r="F101" s="163">
        <f t="shared" si="47"/>
        <v>0</v>
      </c>
      <c r="G101" s="52">
        <f t="shared" si="47"/>
        <v>0</v>
      </c>
      <c r="H101" s="163">
        <f t="shared" si="47"/>
        <v>0</v>
      </c>
      <c r="I101" s="21">
        <f t="shared" si="47"/>
        <v>1.5</v>
      </c>
      <c r="J101" s="74">
        <f t="shared" si="47"/>
        <v>0</v>
      </c>
      <c r="K101" s="21">
        <f t="shared" si="47"/>
        <v>0</v>
      </c>
      <c r="L101" s="21">
        <f t="shared" si="47"/>
        <v>0</v>
      </c>
      <c r="M101" s="21">
        <f>SUM(M102:M103)</f>
        <v>0</v>
      </c>
      <c r="N101" s="21">
        <f t="shared" si="47"/>
        <v>0</v>
      </c>
      <c r="O101" s="21">
        <f>SUM(O102:O103)</f>
        <v>0</v>
      </c>
      <c r="P101" s="21">
        <f>SUM(P102:P103)</f>
        <v>0</v>
      </c>
      <c r="Q101" s="21">
        <f>SUM(Q102:Q103)</f>
        <v>1.5</v>
      </c>
      <c r="R101" s="22">
        <f t="shared" si="47"/>
        <v>0</v>
      </c>
      <c r="S101" s="74">
        <f>SUM(S102:S103)</f>
        <v>2.8</v>
      </c>
      <c r="T101" s="74">
        <f>SUM(T102:T103)</f>
        <v>2.8</v>
      </c>
      <c r="U101" s="74">
        <f>SUM(U102:U103)</f>
        <v>0</v>
      </c>
    </row>
    <row r="102" spans="1:21" ht="15" customHeight="1" hidden="1">
      <c r="A102" s="36" t="s">
        <v>23</v>
      </c>
      <c r="B102" s="24">
        <v>310</v>
      </c>
      <c r="C102" s="25" t="s">
        <v>14</v>
      </c>
      <c r="D102" s="76">
        <v>0</v>
      </c>
      <c r="E102" s="76"/>
      <c r="F102" s="174"/>
      <c r="G102" s="2">
        <f>SUM(D102:F102)</f>
        <v>0</v>
      </c>
      <c r="H102" s="174"/>
      <c r="I102" s="28"/>
      <c r="J102" s="85">
        <f>SUM(K102:R102)</f>
        <v>0</v>
      </c>
      <c r="K102" s="28"/>
      <c r="L102" s="28"/>
      <c r="M102" s="28"/>
      <c r="N102" s="28"/>
      <c r="O102" s="28"/>
      <c r="P102" s="28"/>
      <c r="Q102" s="28"/>
      <c r="R102" s="29"/>
      <c r="S102" s="85">
        <f>T102-J102</f>
        <v>0</v>
      </c>
      <c r="T102" s="85">
        <f>SUM(U102:AB102)</f>
        <v>0</v>
      </c>
      <c r="U102" s="85">
        <v>0</v>
      </c>
    </row>
    <row r="103" spans="1:21" ht="15.75" customHeight="1">
      <c r="A103" s="36" t="s">
        <v>23</v>
      </c>
      <c r="B103" s="24">
        <v>340</v>
      </c>
      <c r="C103" s="25" t="s">
        <v>15</v>
      </c>
      <c r="D103" s="76">
        <v>0</v>
      </c>
      <c r="E103" s="144">
        <v>0</v>
      </c>
      <c r="F103" s="175">
        <v>0</v>
      </c>
      <c r="G103" s="2">
        <f>SUM(D103:F103)</f>
        <v>0</v>
      </c>
      <c r="H103" s="175">
        <v>0</v>
      </c>
      <c r="I103" s="28">
        <v>1.5</v>
      </c>
      <c r="J103" s="85">
        <v>0</v>
      </c>
      <c r="K103" s="28"/>
      <c r="L103" s="28"/>
      <c r="M103" s="28"/>
      <c r="N103" s="28"/>
      <c r="O103" s="28"/>
      <c r="P103" s="28"/>
      <c r="Q103" s="28">
        <v>1.5</v>
      </c>
      <c r="R103" s="29"/>
      <c r="S103" s="85">
        <f>T103-J103</f>
        <v>2.8</v>
      </c>
      <c r="T103" s="85">
        <v>2.8</v>
      </c>
      <c r="U103" s="85">
        <v>0</v>
      </c>
    </row>
    <row r="104" spans="1:21" ht="18.75">
      <c r="A104" s="211" t="s">
        <v>29</v>
      </c>
      <c r="B104" s="212"/>
      <c r="C104" s="212"/>
      <c r="D104" s="78">
        <f aca="true" t="shared" si="48" ref="D104:N104">SUM(D90,D94,D101)</f>
        <v>51</v>
      </c>
      <c r="E104" s="78">
        <f t="shared" si="48"/>
        <v>7</v>
      </c>
      <c r="F104" s="176">
        <f t="shared" si="48"/>
        <v>7</v>
      </c>
      <c r="G104" s="78">
        <f t="shared" si="48"/>
        <v>65</v>
      </c>
      <c r="H104" s="176">
        <f t="shared" si="48"/>
        <v>4</v>
      </c>
      <c r="I104" s="67">
        <f t="shared" si="48"/>
        <v>117.5</v>
      </c>
      <c r="J104" s="66">
        <f t="shared" si="48"/>
        <v>106.8</v>
      </c>
      <c r="K104" s="67">
        <f t="shared" si="48"/>
        <v>0</v>
      </c>
      <c r="L104" s="67">
        <f t="shared" si="48"/>
        <v>0</v>
      </c>
      <c r="M104" s="67">
        <f>SUM(M90,M94,M101)</f>
        <v>0</v>
      </c>
      <c r="N104" s="67">
        <f t="shared" si="48"/>
        <v>0</v>
      </c>
      <c r="O104" s="67">
        <f aca="true" t="shared" si="49" ref="O104:U104">SUM(O90,O94,O101)</f>
        <v>0</v>
      </c>
      <c r="P104" s="67">
        <f t="shared" si="49"/>
        <v>0</v>
      </c>
      <c r="Q104" s="67">
        <f t="shared" si="49"/>
        <v>117.5</v>
      </c>
      <c r="R104" s="68">
        <f t="shared" si="49"/>
        <v>0</v>
      </c>
      <c r="S104" s="66">
        <f t="shared" si="49"/>
        <v>10.700000000000003</v>
      </c>
      <c r="T104" s="66">
        <f t="shared" si="49"/>
        <v>117.5</v>
      </c>
      <c r="U104" s="66">
        <f t="shared" si="49"/>
        <v>83.4</v>
      </c>
    </row>
    <row r="105" spans="1:21" ht="31.5" customHeight="1">
      <c r="A105" s="223" t="s">
        <v>64</v>
      </c>
      <c r="B105" s="224"/>
      <c r="C105" s="225"/>
      <c r="D105" s="79"/>
      <c r="E105" s="79"/>
      <c r="F105" s="176"/>
      <c r="G105" s="79"/>
      <c r="H105" s="176"/>
      <c r="I105" s="80"/>
      <c r="J105" s="80"/>
      <c r="K105" s="80"/>
      <c r="L105" s="80"/>
      <c r="M105" s="80"/>
      <c r="N105" s="80"/>
      <c r="O105" s="80"/>
      <c r="P105" s="80"/>
      <c r="Q105" s="80"/>
      <c r="R105" s="81"/>
      <c r="S105" s="80"/>
      <c r="T105" s="80"/>
      <c r="U105" s="80"/>
    </row>
    <row r="106" spans="1:21" ht="24" customHeight="1">
      <c r="A106" s="82" t="s">
        <v>66</v>
      </c>
      <c r="B106" s="92" t="s">
        <v>47</v>
      </c>
      <c r="C106" s="25" t="s">
        <v>10</v>
      </c>
      <c r="D106" s="84"/>
      <c r="E106" s="84"/>
      <c r="F106" s="174"/>
      <c r="G106" s="84"/>
      <c r="H106" s="174"/>
      <c r="I106" s="85"/>
      <c r="J106" s="85">
        <v>40</v>
      </c>
      <c r="K106" s="85"/>
      <c r="L106" s="85"/>
      <c r="M106" s="85"/>
      <c r="N106" s="85"/>
      <c r="O106" s="85"/>
      <c r="P106" s="85"/>
      <c r="Q106" s="85"/>
      <c r="R106" s="86"/>
      <c r="S106" s="85">
        <f>T106-J106</f>
        <v>0</v>
      </c>
      <c r="T106" s="85">
        <v>40</v>
      </c>
      <c r="U106" s="85">
        <v>40</v>
      </c>
    </row>
    <row r="107" spans="1:21" ht="20.25" customHeight="1">
      <c r="A107" s="82" t="s">
        <v>66</v>
      </c>
      <c r="B107" s="83" t="s">
        <v>49</v>
      </c>
      <c r="C107" s="25" t="s">
        <v>15</v>
      </c>
      <c r="D107" s="84">
        <v>17</v>
      </c>
      <c r="E107" s="146">
        <v>0</v>
      </c>
      <c r="F107" s="175">
        <v>0</v>
      </c>
      <c r="G107" s="51">
        <f>SUM(D107:F107)</f>
        <v>17</v>
      </c>
      <c r="H107" s="175">
        <v>0</v>
      </c>
      <c r="I107" s="85">
        <v>172</v>
      </c>
      <c r="J107" s="85">
        <v>130.2</v>
      </c>
      <c r="K107" s="85"/>
      <c r="L107" s="85"/>
      <c r="M107" s="85"/>
      <c r="N107" s="85"/>
      <c r="O107" s="85"/>
      <c r="P107" s="85"/>
      <c r="Q107" s="85"/>
      <c r="R107" s="86"/>
      <c r="S107" s="85">
        <f>T107-J107</f>
        <v>0</v>
      </c>
      <c r="T107" s="85">
        <v>130.2</v>
      </c>
      <c r="U107" s="85">
        <v>0</v>
      </c>
    </row>
    <row r="108" spans="1:21" ht="15.75" hidden="1">
      <c r="A108" s="87" t="s">
        <v>63</v>
      </c>
      <c r="B108" s="88" t="s">
        <v>50</v>
      </c>
      <c r="C108" s="89" t="s">
        <v>67</v>
      </c>
      <c r="D108" s="77">
        <v>0</v>
      </c>
      <c r="E108" s="145">
        <v>0</v>
      </c>
      <c r="F108" s="175">
        <v>0</v>
      </c>
      <c r="G108" s="51">
        <f>SUM(D108:F108)</f>
        <v>0</v>
      </c>
      <c r="H108" s="175"/>
      <c r="I108" s="120"/>
      <c r="J108" s="85">
        <f>SUM(K108:R108)</f>
        <v>0</v>
      </c>
      <c r="K108" s="85"/>
      <c r="L108" s="85"/>
      <c r="M108" s="85"/>
      <c r="N108" s="85"/>
      <c r="O108" s="85"/>
      <c r="P108" s="85"/>
      <c r="Q108" s="85"/>
      <c r="R108" s="86"/>
      <c r="S108" s="85">
        <f>T108-J108</f>
        <v>0</v>
      </c>
      <c r="T108" s="85">
        <f>SUM(U108:AB108)</f>
        <v>0</v>
      </c>
      <c r="U108" s="85">
        <f>SUM(V108:AC108)</f>
        <v>0</v>
      </c>
    </row>
    <row r="109" spans="1:21" ht="15.75" hidden="1">
      <c r="A109" s="87" t="s">
        <v>63</v>
      </c>
      <c r="B109" s="88" t="s">
        <v>47</v>
      </c>
      <c r="C109" s="89" t="s">
        <v>67</v>
      </c>
      <c r="D109" s="77">
        <v>0</v>
      </c>
      <c r="E109" s="145">
        <v>0</v>
      </c>
      <c r="F109" s="175">
        <v>0</v>
      </c>
      <c r="G109" s="51">
        <f>SUM(D109:F109)</f>
        <v>0</v>
      </c>
      <c r="H109" s="175">
        <v>0</v>
      </c>
      <c r="I109" s="120">
        <v>193</v>
      </c>
      <c r="J109" s="85">
        <f>SUM(K109:R109)</f>
        <v>0</v>
      </c>
      <c r="K109" s="85"/>
      <c r="L109" s="85"/>
      <c r="M109" s="85"/>
      <c r="N109" s="85"/>
      <c r="O109" s="85"/>
      <c r="P109" s="85"/>
      <c r="Q109" s="85"/>
      <c r="R109" s="86"/>
      <c r="S109" s="85">
        <f>T109-J109</f>
        <v>0</v>
      </c>
      <c r="T109" s="85">
        <f>SUM(U109:AB109)</f>
        <v>0</v>
      </c>
      <c r="U109" s="85">
        <v>0</v>
      </c>
    </row>
    <row r="110" spans="1:21" ht="18.75" customHeight="1" hidden="1">
      <c r="A110" s="82" t="s">
        <v>63</v>
      </c>
      <c r="B110" s="83" t="s">
        <v>49</v>
      </c>
      <c r="C110" s="25" t="s">
        <v>94</v>
      </c>
      <c r="D110" s="84">
        <v>0</v>
      </c>
      <c r="E110" s="84">
        <v>0</v>
      </c>
      <c r="F110" s="174">
        <v>0</v>
      </c>
      <c r="G110" s="84">
        <v>0</v>
      </c>
      <c r="H110" s="174">
        <v>0</v>
      </c>
      <c r="I110" s="85">
        <v>0</v>
      </c>
      <c r="J110" s="27">
        <f>SUM(K110:R110)</f>
        <v>0</v>
      </c>
      <c r="K110" s="85"/>
      <c r="L110" s="85">
        <v>0</v>
      </c>
      <c r="M110" s="85"/>
      <c r="N110" s="85"/>
      <c r="O110" s="85"/>
      <c r="P110" s="85"/>
      <c r="Q110" s="85"/>
      <c r="R110" s="86"/>
      <c r="S110" s="27">
        <f>SUM(T110:AA110)</f>
        <v>0</v>
      </c>
      <c r="T110" s="27">
        <f>SUM(U110:AB110)</f>
        <v>0</v>
      </c>
      <c r="U110" s="27">
        <f>SUM(V110:AC110)</f>
        <v>0</v>
      </c>
    </row>
    <row r="111" spans="1:21" ht="18.75" customHeight="1" hidden="1">
      <c r="A111" s="82" t="s">
        <v>63</v>
      </c>
      <c r="B111" s="83" t="s">
        <v>54</v>
      </c>
      <c r="C111" s="25" t="s">
        <v>67</v>
      </c>
      <c r="D111" s="84"/>
      <c r="E111" s="84"/>
      <c r="F111" s="174"/>
      <c r="G111" s="84"/>
      <c r="H111" s="174"/>
      <c r="I111" s="85"/>
      <c r="J111" s="27">
        <f>SUM(K111:R111)</f>
        <v>0</v>
      </c>
      <c r="K111" s="85"/>
      <c r="L111" s="85"/>
      <c r="M111" s="85"/>
      <c r="N111" s="85"/>
      <c r="O111" s="85"/>
      <c r="P111" s="85"/>
      <c r="Q111" s="85"/>
      <c r="R111" s="86"/>
      <c r="S111" s="27">
        <f>SUM(T111:AA111)</f>
        <v>0</v>
      </c>
      <c r="T111" s="27">
        <f>SUM(U111:AB111)</f>
        <v>0</v>
      </c>
      <c r="U111" s="27">
        <f>SUM(V111:AC111)</f>
        <v>0</v>
      </c>
    </row>
    <row r="112" spans="1:21" ht="18.75">
      <c r="A112" s="211" t="s">
        <v>62</v>
      </c>
      <c r="B112" s="212"/>
      <c r="C112" s="212"/>
      <c r="D112" s="78">
        <f>SUM(D106:D111)</f>
        <v>17</v>
      </c>
      <c r="E112" s="78">
        <f>SUM(E106:E111)</f>
        <v>0</v>
      </c>
      <c r="F112" s="176">
        <f>SUM(F106:F111)</f>
        <v>0</v>
      </c>
      <c r="G112" s="78">
        <f>SUM(G106:G111)</f>
        <v>17</v>
      </c>
      <c r="H112" s="176">
        <f>SUM(H106:H111)</f>
        <v>0</v>
      </c>
      <c r="I112" s="67">
        <f>SUM(I106:I109)</f>
        <v>365</v>
      </c>
      <c r="J112" s="66">
        <f aca="true" t="shared" si="50" ref="J112:S112">SUM(J106:J111)</f>
        <v>170.2</v>
      </c>
      <c r="K112" s="66">
        <f t="shared" si="50"/>
        <v>0</v>
      </c>
      <c r="L112" s="66">
        <f t="shared" si="50"/>
        <v>0</v>
      </c>
      <c r="M112" s="66">
        <f t="shared" si="50"/>
        <v>0</v>
      </c>
      <c r="N112" s="66">
        <f t="shared" si="50"/>
        <v>0</v>
      </c>
      <c r="O112" s="66">
        <f t="shared" si="50"/>
        <v>0</v>
      </c>
      <c r="P112" s="66">
        <f t="shared" si="50"/>
        <v>0</v>
      </c>
      <c r="Q112" s="66">
        <f t="shared" si="50"/>
        <v>0</v>
      </c>
      <c r="R112" s="66">
        <f t="shared" si="50"/>
        <v>0</v>
      </c>
      <c r="S112" s="66">
        <f t="shared" si="50"/>
        <v>0</v>
      </c>
      <c r="T112" s="66">
        <f>SUM(T106:T111)</f>
        <v>170.2</v>
      </c>
      <c r="U112" s="66">
        <f>SUM(U106:U111)</f>
        <v>40</v>
      </c>
    </row>
    <row r="113" spans="1:21" ht="18.75">
      <c r="A113" s="206" t="s">
        <v>59</v>
      </c>
      <c r="B113" s="207"/>
      <c r="C113" s="208"/>
      <c r="D113" s="79"/>
      <c r="E113" s="79"/>
      <c r="F113" s="176"/>
      <c r="G113" s="79"/>
      <c r="H113" s="176"/>
      <c r="I113" s="80"/>
      <c r="J113" s="80"/>
      <c r="K113" s="80"/>
      <c r="L113" s="80"/>
      <c r="M113" s="80"/>
      <c r="N113" s="80"/>
      <c r="O113" s="80"/>
      <c r="P113" s="80"/>
      <c r="Q113" s="80"/>
      <c r="R113" s="81"/>
      <c r="S113" s="80"/>
      <c r="T113" s="80"/>
      <c r="U113" s="80"/>
    </row>
    <row r="114" spans="1:21" ht="15.75" hidden="1">
      <c r="A114" s="90" t="s">
        <v>101</v>
      </c>
      <c r="B114" s="226" t="s">
        <v>104</v>
      </c>
      <c r="C114" s="227"/>
      <c r="D114" s="73">
        <f>SUM(D115:D116,D117)</f>
        <v>0</v>
      </c>
      <c r="E114" s="73">
        <f aca="true" t="shared" si="51" ref="E114:P114">SUM(E115:E117)</f>
        <v>0</v>
      </c>
      <c r="F114" s="163">
        <f t="shared" si="51"/>
        <v>0</v>
      </c>
      <c r="G114" s="73">
        <f t="shared" si="51"/>
        <v>0</v>
      </c>
      <c r="H114" s="163">
        <f t="shared" si="51"/>
        <v>0</v>
      </c>
      <c r="I114" s="74">
        <f t="shared" si="51"/>
        <v>0</v>
      </c>
      <c r="J114" s="74">
        <f t="shared" si="51"/>
        <v>0</v>
      </c>
      <c r="K114" s="74">
        <f t="shared" si="51"/>
        <v>0</v>
      </c>
      <c r="L114" s="74">
        <f t="shared" si="51"/>
        <v>0</v>
      </c>
      <c r="M114" s="74">
        <f t="shared" si="51"/>
        <v>0</v>
      </c>
      <c r="N114" s="74">
        <f t="shared" si="51"/>
        <v>0</v>
      </c>
      <c r="O114" s="74">
        <f>SUM(O115:O117)</f>
        <v>0</v>
      </c>
      <c r="P114" s="74">
        <f t="shared" si="51"/>
        <v>0</v>
      </c>
      <c r="Q114" s="74">
        <f>SUM(Q115:Q117)</f>
        <v>0</v>
      </c>
      <c r="R114" s="74">
        <f>SUM(R115:R117)</f>
        <v>0</v>
      </c>
      <c r="S114" s="74">
        <f>SUM(S115:S117)</f>
        <v>0</v>
      </c>
      <c r="T114" s="74">
        <f>SUM(T115:T117)</f>
        <v>0</v>
      </c>
      <c r="U114" s="74">
        <f>SUM(U115:U117)</f>
        <v>0</v>
      </c>
    </row>
    <row r="115" spans="1:21" ht="15.75" hidden="1">
      <c r="A115" s="82" t="s">
        <v>101</v>
      </c>
      <c r="B115" s="83" t="s">
        <v>102</v>
      </c>
      <c r="C115" s="91" t="s">
        <v>1</v>
      </c>
      <c r="D115" s="84">
        <v>0</v>
      </c>
      <c r="E115" s="146"/>
      <c r="F115" s="175"/>
      <c r="G115" s="2">
        <f>SUM(D115:F115)</f>
        <v>0</v>
      </c>
      <c r="H115" s="175">
        <v>0</v>
      </c>
      <c r="I115" s="85"/>
      <c r="J115" s="85">
        <f>SUM(K115:R115)</f>
        <v>0</v>
      </c>
      <c r="K115" s="85"/>
      <c r="L115" s="85"/>
      <c r="M115" s="85"/>
      <c r="N115" s="85"/>
      <c r="O115" s="85"/>
      <c r="P115" s="85"/>
      <c r="Q115" s="85"/>
      <c r="R115" s="86"/>
      <c r="S115" s="85">
        <f>T115-J115</f>
        <v>0</v>
      </c>
      <c r="T115" s="85">
        <f>SUM(U115:AB115)</f>
        <v>0</v>
      </c>
      <c r="U115" s="85">
        <v>0</v>
      </c>
    </row>
    <row r="116" spans="1:21" ht="15.75" hidden="1">
      <c r="A116" s="82" t="s">
        <v>101</v>
      </c>
      <c r="B116" s="83" t="s">
        <v>103</v>
      </c>
      <c r="C116" s="91" t="s">
        <v>3</v>
      </c>
      <c r="D116" s="84">
        <v>0</v>
      </c>
      <c r="E116" s="146"/>
      <c r="F116" s="175"/>
      <c r="G116" s="2">
        <f>SUM(D116:F116)</f>
        <v>0</v>
      </c>
      <c r="H116" s="175">
        <v>0</v>
      </c>
      <c r="I116" s="85"/>
      <c r="J116" s="85">
        <f>SUM(K116:R116)</f>
        <v>0</v>
      </c>
      <c r="K116" s="85"/>
      <c r="L116" s="85"/>
      <c r="M116" s="85"/>
      <c r="N116" s="85"/>
      <c r="O116" s="85"/>
      <c r="P116" s="85"/>
      <c r="Q116" s="85"/>
      <c r="R116" s="86"/>
      <c r="S116" s="85">
        <f>T116-J116</f>
        <v>0</v>
      </c>
      <c r="T116" s="85">
        <f>SUM(U116:AB116)</f>
        <v>0</v>
      </c>
      <c r="U116" s="85">
        <v>0</v>
      </c>
    </row>
    <row r="117" spans="1:21" ht="15.75" hidden="1">
      <c r="A117" s="82" t="s">
        <v>101</v>
      </c>
      <c r="B117" s="83" t="s">
        <v>54</v>
      </c>
      <c r="C117" s="91" t="s">
        <v>15</v>
      </c>
      <c r="D117" s="84">
        <v>0</v>
      </c>
      <c r="E117" s="146"/>
      <c r="F117" s="175"/>
      <c r="G117" s="2">
        <f>SUM(D117:F117)</f>
        <v>0</v>
      </c>
      <c r="H117" s="175">
        <v>0</v>
      </c>
      <c r="I117" s="85"/>
      <c r="J117" s="85">
        <f>SUM(K117:R117)</f>
        <v>0</v>
      </c>
      <c r="K117" s="85"/>
      <c r="L117" s="85"/>
      <c r="M117" s="85"/>
      <c r="N117" s="85"/>
      <c r="O117" s="85"/>
      <c r="P117" s="85"/>
      <c r="Q117" s="85"/>
      <c r="R117" s="86"/>
      <c r="S117" s="85">
        <f>T117-J117</f>
        <v>0</v>
      </c>
      <c r="T117" s="85">
        <f>SUM(U117:AB117)</f>
        <v>0</v>
      </c>
      <c r="U117" s="85">
        <v>0</v>
      </c>
    </row>
    <row r="118" spans="1:21" ht="15.75">
      <c r="A118" s="90" t="s">
        <v>109</v>
      </c>
      <c r="B118" s="213" t="s">
        <v>137</v>
      </c>
      <c r="C118" s="214"/>
      <c r="D118" s="73">
        <f aca="true" t="shared" si="52" ref="D118:I118">SUM(D121)</f>
        <v>30</v>
      </c>
      <c r="E118" s="73">
        <f t="shared" si="52"/>
        <v>7</v>
      </c>
      <c r="F118" s="163">
        <f t="shared" si="52"/>
        <v>0</v>
      </c>
      <c r="G118" s="73">
        <f t="shared" si="52"/>
        <v>37</v>
      </c>
      <c r="H118" s="163">
        <f t="shared" si="52"/>
        <v>1371.6</v>
      </c>
      <c r="I118" s="74">
        <f t="shared" si="52"/>
        <v>405</v>
      </c>
      <c r="J118" s="74">
        <f>J119+J121+J120</f>
        <v>980.7</v>
      </c>
      <c r="K118" s="74">
        <f aca="true" t="shared" si="53" ref="K118:T118">K119+K121+K120</f>
        <v>0</v>
      </c>
      <c r="L118" s="74">
        <f t="shared" si="53"/>
        <v>0</v>
      </c>
      <c r="M118" s="74">
        <f t="shared" si="53"/>
        <v>0</v>
      </c>
      <c r="N118" s="74">
        <f t="shared" si="53"/>
        <v>0</v>
      </c>
      <c r="O118" s="74">
        <f t="shared" si="53"/>
        <v>0</v>
      </c>
      <c r="P118" s="74">
        <f t="shared" si="53"/>
        <v>810</v>
      </c>
      <c r="Q118" s="74">
        <f t="shared" si="53"/>
        <v>0</v>
      </c>
      <c r="R118" s="74">
        <f t="shared" si="53"/>
        <v>0</v>
      </c>
      <c r="S118" s="74">
        <f t="shared" si="53"/>
        <v>0</v>
      </c>
      <c r="T118" s="74">
        <f t="shared" si="53"/>
        <v>980.7</v>
      </c>
      <c r="U118" s="74">
        <f>SUM(U119:U121)</f>
        <v>680</v>
      </c>
    </row>
    <row r="119" spans="1:21" ht="15.75">
      <c r="A119" s="82" t="s">
        <v>109</v>
      </c>
      <c r="B119" s="92" t="s">
        <v>50</v>
      </c>
      <c r="C119" s="25" t="s">
        <v>156</v>
      </c>
      <c r="D119" s="84">
        <v>30</v>
      </c>
      <c r="E119" s="146">
        <v>7</v>
      </c>
      <c r="F119" s="175">
        <v>0</v>
      </c>
      <c r="G119" s="2">
        <f>SUM(D119:F119)</f>
        <v>37</v>
      </c>
      <c r="H119" s="193">
        <v>1371.6</v>
      </c>
      <c r="I119" s="85">
        <v>405</v>
      </c>
      <c r="J119" s="85">
        <v>721.7</v>
      </c>
      <c r="K119" s="74"/>
      <c r="L119" s="74"/>
      <c r="M119" s="74"/>
      <c r="N119" s="74"/>
      <c r="O119" s="85"/>
      <c r="P119" s="85">
        <v>405</v>
      </c>
      <c r="Q119" s="74"/>
      <c r="R119" s="75"/>
      <c r="S119" s="85">
        <f>T119-J119</f>
        <v>0</v>
      </c>
      <c r="T119" s="85">
        <v>721.7</v>
      </c>
      <c r="U119" s="85">
        <v>620</v>
      </c>
    </row>
    <row r="120" spans="1:21" ht="15.75">
      <c r="A120" s="82" t="s">
        <v>109</v>
      </c>
      <c r="B120" s="92" t="s">
        <v>47</v>
      </c>
      <c r="C120" s="25" t="s">
        <v>155</v>
      </c>
      <c r="D120" s="84"/>
      <c r="E120" s="146"/>
      <c r="F120" s="175"/>
      <c r="G120" s="2"/>
      <c r="H120" s="193"/>
      <c r="I120" s="85"/>
      <c r="J120" s="85">
        <v>199</v>
      </c>
      <c r="K120" s="74"/>
      <c r="L120" s="74"/>
      <c r="M120" s="74"/>
      <c r="N120" s="74"/>
      <c r="O120" s="85"/>
      <c r="P120" s="85"/>
      <c r="Q120" s="74"/>
      <c r="R120" s="75"/>
      <c r="S120" s="85">
        <f>T120-J120</f>
        <v>0</v>
      </c>
      <c r="T120" s="85">
        <v>199</v>
      </c>
      <c r="U120" s="85">
        <v>0</v>
      </c>
    </row>
    <row r="121" spans="1:21" ht="15.75">
      <c r="A121" s="82" t="s">
        <v>109</v>
      </c>
      <c r="B121" s="92" t="s">
        <v>54</v>
      </c>
      <c r="C121" s="91" t="s">
        <v>157</v>
      </c>
      <c r="D121" s="84">
        <v>30</v>
      </c>
      <c r="E121" s="146">
        <v>7</v>
      </c>
      <c r="F121" s="175">
        <v>0</v>
      </c>
      <c r="G121" s="2">
        <f>SUM(D121:F121)</f>
        <v>37</v>
      </c>
      <c r="H121" s="193">
        <v>1371.6</v>
      </c>
      <c r="I121" s="85">
        <v>405</v>
      </c>
      <c r="J121" s="85">
        <v>60</v>
      </c>
      <c r="K121" s="74"/>
      <c r="L121" s="74"/>
      <c r="M121" s="74"/>
      <c r="N121" s="74"/>
      <c r="O121" s="85"/>
      <c r="P121" s="85">
        <v>405</v>
      </c>
      <c r="Q121" s="74"/>
      <c r="R121" s="75"/>
      <c r="S121" s="85">
        <f>T121-J121</f>
        <v>0</v>
      </c>
      <c r="T121" s="85">
        <v>60</v>
      </c>
      <c r="U121" s="85">
        <v>60</v>
      </c>
    </row>
    <row r="122" spans="1:21" ht="15.75">
      <c r="A122" s="90" t="s">
        <v>60</v>
      </c>
      <c r="B122" s="221" t="s">
        <v>111</v>
      </c>
      <c r="C122" s="222"/>
      <c r="D122" s="93">
        <f aca="true" t="shared" si="54" ref="D122:J122">SUM(D123)</f>
        <v>100</v>
      </c>
      <c r="E122" s="93">
        <f t="shared" si="54"/>
        <v>0</v>
      </c>
      <c r="F122" s="177">
        <f t="shared" si="54"/>
        <v>0</v>
      </c>
      <c r="G122" s="93">
        <f t="shared" si="54"/>
        <v>100</v>
      </c>
      <c r="H122" s="177">
        <f t="shared" si="54"/>
        <v>0</v>
      </c>
      <c r="I122" s="195">
        <f t="shared" si="54"/>
        <v>0</v>
      </c>
      <c r="J122" s="74">
        <f t="shared" si="54"/>
        <v>124</v>
      </c>
      <c r="K122" s="42">
        <f aca="true" t="shared" si="55" ref="K122:R122">SUM(K123)</f>
        <v>0</v>
      </c>
      <c r="L122" s="42">
        <f t="shared" si="55"/>
        <v>0</v>
      </c>
      <c r="M122" s="42">
        <f t="shared" si="55"/>
        <v>0</v>
      </c>
      <c r="N122" s="42">
        <f t="shared" si="55"/>
        <v>0</v>
      </c>
      <c r="O122" s="42">
        <f t="shared" si="55"/>
        <v>0</v>
      </c>
      <c r="P122" s="42">
        <f t="shared" si="55"/>
        <v>0</v>
      </c>
      <c r="Q122" s="42">
        <f t="shared" si="55"/>
        <v>0</v>
      </c>
      <c r="R122" s="43">
        <f t="shared" si="55"/>
        <v>0</v>
      </c>
      <c r="S122" s="74">
        <f>SUM(S123)</f>
        <v>-21.799999999999997</v>
      </c>
      <c r="T122" s="74">
        <f>SUM(T123)</f>
        <v>102.2</v>
      </c>
      <c r="U122" s="74">
        <f>SUM(U123)</f>
        <v>102.2</v>
      </c>
    </row>
    <row r="123" spans="1:21" ht="18" customHeight="1">
      <c r="A123" s="82" t="s">
        <v>60</v>
      </c>
      <c r="B123" s="92" t="s">
        <v>47</v>
      </c>
      <c r="C123" s="25" t="s">
        <v>10</v>
      </c>
      <c r="D123" s="84">
        <v>100</v>
      </c>
      <c r="E123" s="146">
        <v>0</v>
      </c>
      <c r="F123" s="175">
        <v>0</v>
      </c>
      <c r="G123" s="2">
        <f>SUM(D123:F123)</f>
        <v>100</v>
      </c>
      <c r="H123" s="170">
        <v>0</v>
      </c>
      <c r="I123" s="74"/>
      <c r="J123" s="85">
        <v>124</v>
      </c>
      <c r="K123" s="74"/>
      <c r="L123" s="74"/>
      <c r="M123" s="74">
        <v>0</v>
      </c>
      <c r="N123" s="74"/>
      <c r="O123" s="74"/>
      <c r="P123" s="74"/>
      <c r="Q123" s="74"/>
      <c r="R123" s="75"/>
      <c r="S123" s="85">
        <f>T123-J123</f>
        <v>-21.799999999999997</v>
      </c>
      <c r="T123" s="85">
        <v>102.2</v>
      </c>
      <c r="U123" s="85">
        <v>102.2</v>
      </c>
    </row>
    <row r="124" spans="1:21" ht="18.75">
      <c r="A124" s="211" t="s">
        <v>61</v>
      </c>
      <c r="B124" s="212"/>
      <c r="C124" s="212"/>
      <c r="D124" s="78">
        <f aca="true" t="shared" si="56" ref="D124:J124">SUM(D114,D118,D122)</f>
        <v>130</v>
      </c>
      <c r="E124" s="78">
        <f t="shared" si="56"/>
        <v>7</v>
      </c>
      <c r="F124" s="176">
        <f t="shared" si="56"/>
        <v>0</v>
      </c>
      <c r="G124" s="78">
        <f t="shared" si="56"/>
        <v>137</v>
      </c>
      <c r="H124" s="176">
        <f t="shared" si="56"/>
        <v>1371.6</v>
      </c>
      <c r="I124" s="67">
        <f t="shared" si="56"/>
        <v>405</v>
      </c>
      <c r="J124" s="66">
        <f t="shared" si="56"/>
        <v>1104.7</v>
      </c>
      <c r="K124" s="67">
        <f aca="true" t="shared" si="57" ref="K124:R124">SUM(K114,K118)</f>
        <v>0</v>
      </c>
      <c r="L124" s="67">
        <f t="shared" si="57"/>
        <v>0</v>
      </c>
      <c r="M124" s="67">
        <f>SUM(M114,M118,M123)</f>
        <v>0</v>
      </c>
      <c r="N124" s="67">
        <f t="shared" si="57"/>
        <v>0</v>
      </c>
      <c r="O124" s="67">
        <f>SUM(O114,O118)</f>
        <v>0</v>
      </c>
      <c r="P124" s="67">
        <f t="shared" si="57"/>
        <v>810</v>
      </c>
      <c r="Q124" s="67">
        <f t="shared" si="57"/>
        <v>0</v>
      </c>
      <c r="R124" s="68">
        <f t="shared" si="57"/>
        <v>0</v>
      </c>
      <c r="S124" s="66">
        <f>SUM(S114,S118,S122)</f>
        <v>-21.799999999999997</v>
      </c>
      <c r="T124" s="66">
        <f>SUM(T114,T118,T122)</f>
        <v>1082.9</v>
      </c>
      <c r="U124" s="66">
        <f>SUM(U114,U118,U122)</f>
        <v>782.2</v>
      </c>
    </row>
    <row r="125" spans="1:21" ht="15.75">
      <c r="A125" s="11" t="s">
        <v>31</v>
      </c>
      <c r="B125" s="94"/>
      <c r="C125" s="95"/>
      <c r="D125" s="95"/>
      <c r="E125" s="95"/>
      <c r="F125" s="178"/>
      <c r="G125" s="95"/>
      <c r="H125" s="178"/>
      <c r="I125" s="96"/>
      <c r="J125" s="71"/>
      <c r="K125" s="96"/>
      <c r="L125" s="96"/>
      <c r="M125" s="96"/>
      <c r="N125" s="96"/>
      <c r="O125" s="96"/>
      <c r="P125" s="96"/>
      <c r="Q125" s="96"/>
      <c r="R125" s="97"/>
      <c r="S125" s="71"/>
      <c r="T125" s="71"/>
      <c r="U125" s="71"/>
    </row>
    <row r="126" spans="1:21" ht="19.5" hidden="1">
      <c r="A126" s="39" t="s">
        <v>82</v>
      </c>
      <c r="B126" s="215" t="s">
        <v>83</v>
      </c>
      <c r="C126" s="216"/>
      <c r="D126" s="73">
        <f aca="true" t="shared" si="58" ref="D126:I126">SUM(D127:D130)</f>
        <v>797</v>
      </c>
      <c r="E126" s="73">
        <f t="shared" si="58"/>
        <v>0</v>
      </c>
      <c r="F126" s="163">
        <f t="shared" si="58"/>
        <v>0</v>
      </c>
      <c r="G126" s="73">
        <f t="shared" si="58"/>
        <v>797</v>
      </c>
      <c r="H126" s="163">
        <f t="shared" si="58"/>
        <v>797</v>
      </c>
      <c r="I126" s="74">
        <f t="shared" si="58"/>
        <v>0</v>
      </c>
      <c r="J126" s="74">
        <f>SUM(K126:R126)</f>
        <v>0</v>
      </c>
      <c r="K126" s="74">
        <f aca="true" t="shared" si="59" ref="K126:R126">SUM(K127:K130)</f>
        <v>0</v>
      </c>
      <c r="L126" s="74">
        <f t="shared" si="59"/>
        <v>0</v>
      </c>
      <c r="M126" s="74">
        <f>SUM(M127:M130)</f>
        <v>0</v>
      </c>
      <c r="N126" s="74">
        <f t="shared" si="59"/>
        <v>0</v>
      </c>
      <c r="O126" s="74">
        <f>SUM(O127:O130)</f>
        <v>0</v>
      </c>
      <c r="P126" s="74">
        <f>SUM(P127:P130)</f>
        <v>0</v>
      </c>
      <c r="Q126" s="74">
        <f>SUM(Q127:Q130)</f>
        <v>0</v>
      </c>
      <c r="R126" s="75">
        <f t="shared" si="59"/>
        <v>0</v>
      </c>
      <c r="S126" s="74">
        <f aca="true" t="shared" si="60" ref="S126:U128">SUM(T126:AA126)</f>
        <v>0</v>
      </c>
      <c r="T126" s="74">
        <f t="shared" si="60"/>
        <v>0</v>
      </c>
      <c r="U126" s="74">
        <f t="shared" si="60"/>
        <v>0</v>
      </c>
    </row>
    <row r="127" spans="1:21" ht="15.75" hidden="1">
      <c r="A127" s="36" t="s">
        <v>82</v>
      </c>
      <c r="B127" s="98" t="s">
        <v>52</v>
      </c>
      <c r="C127" s="84" t="s">
        <v>84</v>
      </c>
      <c r="D127" s="99"/>
      <c r="E127" s="99"/>
      <c r="F127" s="179"/>
      <c r="G127" s="99"/>
      <c r="H127" s="179"/>
      <c r="I127" s="196"/>
      <c r="J127" s="85">
        <f>SUM(K127:R127)</f>
        <v>0</v>
      </c>
      <c r="K127" s="85"/>
      <c r="L127" s="85"/>
      <c r="M127" s="85"/>
      <c r="N127" s="85"/>
      <c r="O127" s="85"/>
      <c r="P127" s="85"/>
      <c r="Q127" s="85"/>
      <c r="R127" s="86"/>
      <c r="S127" s="85">
        <f t="shared" si="60"/>
        <v>0</v>
      </c>
      <c r="T127" s="85">
        <f t="shared" si="60"/>
        <v>0</v>
      </c>
      <c r="U127" s="85">
        <f t="shared" si="60"/>
        <v>0</v>
      </c>
    </row>
    <row r="128" spans="1:21" ht="15.75" hidden="1">
      <c r="A128" s="36" t="s">
        <v>82</v>
      </c>
      <c r="B128" s="98" t="s">
        <v>50</v>
      </c>
      <c r="C128" s="84" t="s">
        <v>85</v>
      </c>
      <c r="D128" s="84">
        <v>0</v>
      </c>
      <c r="E128" s="84">
        <v>0</v>
      </c>
      <c r="F128" s="174">
        <v>0</v>
      </c>
      <c r="G128" s="2">
        <f>SUM(D128:F128)</f>
        <v>0</v>
      </c>
      <c r="H128" s="174">
        <v>0</v>
      </c>
      <c r="I128" s="85"/>
      <c r="J128" s="85">
        <f>SUM(K128:R128)</f>
        <v>0</v>
      </c>
      <c r="K128" s="85"/>
      <c r="L128" s="85"/>
      <c r="M128" s="85"/>
      <c r="N128" s="85"/>
      <c r="O128" s="85"/>
      <c r="P128" s="85"/>
      <c r="Q128" s="85"/>
      <c r="R128" s="86"/>
      <c r="S128" s="85">
        <f t="shared" si="60"/>
        <v>0</v>
      </c>
      <c r="T128" s="85">
        <f t="shared" si="60"/>
        <v>0</v>
      </c>
      <c r="U128" s="85">
        <f t="shared" si="60"/>
        <v>0</v>
      </c>
    </row>
    <row r="129" spans="1:21" ht="15.75" hidden="1">
      <c r="A129" s="36" t="s">
        <v>82</v>
      </c>
      <c r="B129" s="98" t="s">
        <v>50</v>
      </c>
      <c r="C129" s="100" t="s">
        <v>139</v>
      </c>
      <c r="D129" s="84">
        <v>797</v>
      </c>
      <c r="E129" s="146">
        <v>0</v>
      </c>
      <c r="F129" s="175">
        <v>0</v>
      </c>
      <c r="G129" s="2">
        <f>SUM(D129:F129)</f>
        <v>797</v>
      </c>
      <c r="H129" s="175">
        <v>797</v>
      </c>
      <c r="I129" s="85"/>
      <c r="J129" s="85">
        <v>0</v>
      </c>
      <c r="K129" s="85"/>
      <c r="L129" s="85"/>
      <c r="M129" s="85">
        <v>0</v>
      </c>
      <c r="N129" s="85"/>
      <c r="O129" s="85"/>
      <c r="P129" s="85"/>
      <c r="Q129" s="85"/>
      <c r="R129" s="86"/>
      <c r="S129" s="85">
        <f>T129-J129</f>
        <v>0</v>
      </c>
      <c r="T129" s="85">
        <v>0</v>
      </c>
      <c r="U129" s="85">
        <v>0</v>
      </c>
    </row>
    <row r="130" spans="1:21" ht="15.75" hidden="1">
      <c r="A130" s="36" t="s">
        <v>82</v>
      </c>
      <c r="B130" s="98" t="s">
        <v>47</v>
      </c>
      <c r="C130" s="84" t="s">
        <v>86</v>
      </c>
      <c r="D130" s="99"/>
      <c r="E130" s="99"/>
      <c r="F130" s="179"/>
      <c r="G130" s="99"/>
      <c r="H130" s="179"/>
      <c r="I130" s="196"/>
      <c r="J130" s="85">
        <f>SUM(K130:R130)</f>
        <v>0</v>
      </c>
      <c r="K130" s="85"/>
      <c r="L130" s="85"/>
      <c r="M130" s="85">
        <v>0</v>
      </c>
      <c r="N130" s="85"/>
      <c r="O130" s="85"/>
      <c r="P130" s="85"/>
      <c r="Q130" s="85"/>
      <c r="R130" s="86"/>
      <c r="S130" s="85">
        <f>SUM(T130:AA130)</f>
        <v>0</v>
      </c>
      <c r="T130" s="85">
        <f>SUM(U130:AB130)</f>
        <v>0</v>
      </c>
      <c r="U130" s="85">
        <f>SUM(V130:AC130)</f>
        <v>0</v>
      </c>
    </row>
    <row r="131" spans="1:21" ht="19.5">
      <c r="A131" s="39" t="s">
        <v>51</v>
      </c>
      <c r="B131" s="215" t="s">
        <v>87</v>
      </c>
      <c r="C131" s="216"/>
      <c r="D131" s="40">
        <f>SUM(D132,D139,D146)</f>
        <v>150</v>
      </c>
      <c r="E131" s="40">
        <f>SUM(E132,E139,E146)</f>
        <v>0</v>
      </c>
      <c r="F131" s="164">
        <f aca="true" t="shared" si="61" ref="F131:R131">SUM(F132,F139,F146)</f>
        <v>0</v>
      </c>
      <c r="G131" s="40">
        <f t="shared" si="61"/>
        <v>150</v>
      </c>
      <c r="H131" s="164">
        <f t="shared" si="61"/>
        <v>0</v>
      </c>
      <c r="I131" s="74">
        <f t="shared" si="61"/>
        <v>2526.4</v>
      </c>
      <c r="J131" s="74">
        <f t="shared" si="61"/>
        <v>551.1</v>
      </c>
      <c r="K131" s="74">
        <f t="shared" si="61"/>
        <v>0</v>
      </c>
      <c r="L131" s="74">
        <f t="shared" si="61"/>
        <v>0</v>
      </c>
      <c r="M131" s="74">
        <f>SUM(M132,M139,M146)</f>
        <v>102.4</v>
      </c>
      <c r="N131" s="74">
        <f t="shared" si="61"/>
        <v>0</v>
      </c>
      <c r="O131" s="74">
        <f>SUM(O132,O139,O146)</f>
        <v>0</v>
      </c>
      <c r="P131" s="74">
        <f t="shared" si="61"/>
        <v>0</v>
      </c>
      <c r="Q131" s="74">
        <f t="shared" si="61"/>
        <v>0</v>
      </c>
      <c r="R131" s="75">
        <f t="shared" si="61"/>
        <v>0</v>
      </c>
      <c r="S131" s="74">
        <f>SUM(S132,S139,S146)</f>
        <v>0</v>
      </c>
      <c r="T131" s="74">
        <f>SUM(T132,T139,T146)</f>
        <v>551.1</v>
      </c>
      <c r="U131" s="74">
        <f>SUM(U132,U139,U146)</f>
        <v>539.8</v>
      </c>
    </row>
    <row r="132" spans="1:21" ht="15.75">
      <c r="A132" s="39" t="s">
        <v>51</v>
      </c>
      <c r="B132" s="101"/>
      <c r="C132" s="101" t="s">
        <v>138</v>
      </c>
      <c r="D132" s="40">
        <f>SUM(D133:D138)</f>
        <v>150</v>
      </c>
      <c r="E132" s="40">
        <f aca="true" t="shared" si="62" ref="E132:R132">SUM(E133:E138)</f>
        <v>0</v>
      </c>
      <c r="F132" s="164">
        <f t="shared" si="62"/>
        <v>0</v>
      </c>
      <c r="G132" s="40">
        <f t="shared" si="62"/>
        <v>150</v>
      </c>
      <c r="H132" s="164">
        <f t="shared" si="62"/>
        <v>0</v>
      </c>
      <c r="I132" s="74">
        <f t="shared" si="62"/>
        <v>102.4</v>
      </c>
      <c r="J132" s="74">
        <f>SUM(J133:J138)</f>
        <v>551.1</v>
      </c>
      <c r="K132" s="74">
        <f t="shared" si="62"/>
        <v>0</v>
      </c>
      <c r="L132" s="74">
        <f t="shared" si="62"/>
        <v>0</v>
      </c>
      <c r="M132" s="74">
        <f>SUM(M133:M138)</f>
        <v>102.4</v>
      </c>
      <c r="N132" s="74">
        <f t="shared" si="62"/>
        <v>0</v>
      </c>
      <c r="O132" s="74">
        <f>SUM(O133:O138)</f>
        <v>0</v>
      </c>
      <c r="P132" s="74">
        <f t="shared" si="62"/>
        <v>0</v>
      </c>
      <c r="Q132" s="74">
        <f t="shared" si="62"/>
        <v>0</v>
      </c>
      <c r="R132" s="75">
        <f t="shared" si="62"/>
        <v>0</v>
      </c>
      <c r="S132" s="74">
        <f>SUM(S133:S138)</f>
        <v>0</v>
      </c>
      <c r="T132" s="74">
        <f>SUM(T133:T138)</f>
        <v>551.1</v>
      </c>
      <c r="U132" s="74">
        <f>SUM(U133:U138)</f>
        <v>539.8</v>
      </c>
    </row>
    <row r="133" spans="1:21" ht="15.75" hidden="1">
      <c r="A133" s="36" t="s">
        <v>51</v>
      </c>
      <c r="B133" s="98" t="s">
        <v>50</v>
      </c>
      <c r="C133" s="84" t="s">
        <v>119</v>
      </c>
      <c r="D133" s="84">
        <v>0</v>
      </c>
      <c r="E133" s="84">
        <v>0</v>
      </c>
      <c r="F133" s="174"/>
      <c r="G133" s="2">
        <f aca="true" t="shared" si="63" ref="G133:G138">SUM(D133:F133)</f>
        <v>0</v>
      </c>
      <c r="H133" s="174">
        <v>0</v>
      </c>
      <c r="I133" s="85"/>
      <c r="J133" s="74">
        <f>SUM(K133:R133)</f>
        <v>0</v>
      </c>
      <c r="K133" s="74"/>
      <c r="L133" s="74"/>
      <c r="M133" s="74"/>
      <c r="N133" s="74"/>
      <c r="O133" s="74"/>
      <c r="P133" s="74"/>
      <c r="Q133" s="74"/>
      <c r="R133" s="75"/>
      <c r="S133" s="74">
        <f>SUM(T133:AA133)</f>
        <v>0</v>
      </c>
      <c r="T133" s="74">
        <f>SUM(U133:AB133)</f>
        <v>0</v>
      </c>
      <c r="U133" s="74">
        <f>SUM(V133:AC133)</f>
        <v>0</v>
      </c>
    </row>
    <row r="134" spans="1:21" ht="31.5">
      <c r="A134" s="36" t="s">
        <v>51</v>
      </c>
      <c r="B134" s="98" t="s">
        <v>50</v>
      </c>
      <c r="C134" s="114" t="s">
        <v>120</v>
      </c>
      <c r="D134" s="84">
        <v>0</v>
      </c>
      <c r="E134" s="146">
        <v>0</v>
      </c>
      <c r="F134" s="175"/>
      <c r="G134" s="2">
        <f t="shared" si="63"/>
        <v>0</v>
      </c>
      <c r="H134" s="175">
        <v>0</v>
      </c>
      <c r="I134" s="85">
        <v>102.4</v>
      </c>
      <c r="J134" s="85">
        <v>551.1</v>
      </c>
      <c r="K134" s="85"/>
      <c r="L134" s="85"/>
      <c r="M134" s="85">
        <v>102.4</v>
      </c>
      <c r="N134" s="85"/>
      <c r="O134" s="85"/>
      <c r="P134" s="85"/>
      <c r="Q134" s="85"/>
      <c r="R134" s="86"/>
      <c r="S134" s="85">
        <f>T134-J134</f>
        <v>0</v>
      </c>
      <c r="T134" s="85">
        <v>551.1</v>
      </c>
      <c r="U134" s="85">
        <v>539.8</v>
      </c>
    </row>
    <row r="135" spans="1:21" ht="31.5" hidden="1">
      <c r="A135" s="36" t="s">
        <v>51</v>
      </c>
      <c r="B135" s="98" t="s">
        <v>47</v>
      </c>
      <c r="C135" s="114" t="s">
        <v>119</v>
      </c>
      <c r="D135" s="84">
        <v>0</v>
      </c>
      <c r="E135" s="84"/>
      <c r="F135" s="174"/>
      <c r="G135" s="2">
        <f>SUM(D135:F135)</f>
        <v>0</v>
      </c>
      <c r="H135" s="174"/>
      <c r="I135" s="85"/>
      <c r="J135" s="74">
        <f>SUM(K135:R135)</f>
        <v>0</v>
      </c>
      <c r="K135" s="74"/>
      <c r="L135" s="74">
        <f>SUM(L136:L138)</f>
        <v>0</v>
      </c>
      <c r="M135" s="74">
        <f>SUM(M136:M138)</f>
        <v>0</v>
      </c>
      <c r="N135" s="74">
        <f>SUM(N136:N138)</f>
        <v>0</v>
      </c>
      <c r="O135" s="74">
        <f>SUM(O136:O138)</f>
        <v>0</v>
      </c>
      <c r="P135" s="74">
        <f>SUM(P136:P138)</f>
        <v>0</v>
      </c>
      <c r="Q135" s="74"/>
      <c r="R135" s="75"/>
      <c r="S135" s="85">
        <f>T135-J135</f>
        <v>0</v>
      </c>
      <c r="T135" s="74">
        <f aca="true" t="shared" si="64" ref="T135:U137">SUM(U135:AB135)</f>
        <v>0</v>
      </c>
      <c r="U135" s="74">
        <f t="shared" si="64"/>
        <v>0</v>
      </c>
    </row>
    <row r="136" spans="1:21" ht="31.5">
      <c r="A136" s="36" t="s">
        <v>51</v>
      </c>
      <c r="B136" s="98" t="s">
        <v>47</v>
      </c>
      <c r="C136" s="114" t="s">
        <v>120</v>
      </c>
      <c r="D136" s="84"/>
      <c r="E136" s="84"/>
      <c r="F136" s="174"/>
      <c r="G136" s="2">
        <f>SUM(D136:F136)</f>
        <v>0</v>
      </c>
      <c r="H136" s="174">
        <v>0</v>
      </c>
      <c r="I136" s="85"/>
      <c r="J136" s="85">
        <v>0</v>
      </c>
      <c r="K136" s="85"/>
      <c r="L136" s="85"/>
      <c r="M136" s="85"/>
      <c r="N136" s="85"/>
      <c r="O136" s="85"/>
      <c r="P136" s="85"/>
      <c r="Q136" s="85"/>
      <c r="R136" s="86"/>
      <c r="S136" s="85">
        <f>T136-J136</f>
        <v>0</v>
      </c>
      <c r="T136" s="85">
        <v>0</v>
      </c>
      <c r="U136" s="85">
        <f t="shared" si="64"/>
        <v>0</v>
      </c>
    </row>
    <row r="137" spans="1:21" ht="31.5" hidden="1">
      <c r="A137" s="36" t="s">
        <v>51</v>
      </c>
      <c r="B137" s="98" t="s">
        <v>49</v>
      </c>
      <c r="C137" s="114" t="s">
        <v>119</v>
      </c>
      <c r="D137" s="84">
        <v>0</v>
      </c>
      <c r="E137" s="84"/>
      <c r="F137" s="174"/>
      <c r="G137" s="2">
        <f>SUM(D137:F137)</f>
        <v>0</v>
      </c>
      <c r="H137" s="174"/>
      <c r="I137" s="85"/>
      <c r="J137" s="74">
        <f>SUM(K137:R137)</f>
        <v>0</v>
      </c>
      <c r="K137" s="74"/>
      <c r="L137" s="74">
        <f>SUM(L138:L140)</f>
        <v>0</v>
      </c>
      <c r="M137" s="74">
        <f>SUM(M138:M140)</f>
        <v>0</v>
      </c>
      <c r="N137" s="74">
        <f>SUM(N138:N140)</f>
        <v>0</v>
      </c>
      <c r="O137" s="74">
        <f>SUM(O138:O140)</f>
        <v>0</v>
      </c>
      <c r="P137" s="74">
        <f>SUM(P138:P140)</f>
        <v>0</v>
      </c>
      <c r="Q137" s="74"/>
      <c r="R137" s="75"/>
      <c r="S137" s="85">
        <f>T137-J137</f>
        <v>0</v>
      </c>
      <c r="T137" s="74">
        <f t="shared" si="64"/>
        <v>0</v>
      </c>
      <c r="U137" s="74">
        <f t="shared" si="64"/>
        <v>0</v>
      </c>
    </row>
    <row r="138" spans="1:21" ht="31.5" hidden="1">
      <c r="A138" s="36" t="s">
        <v>51</v>
      </c>
      <c r="B138" s="98" t="s">
        <v>49</v>
      </c>
      <c r="C138" s="114" t="s">
        <v>118</v>
      </c>
      <c r="D138" s="84">
        <v>150</v>
      </c>
      <c r="E138" s="146">
        <v>0</v>
      </c>
      <c r="F138" s="175">
        <v>0</v>
      </c>
      <c r="G138" s="2">
        <f t="shared" si="63"/>
        <v>150</v>
      </c>
      <c r="H138" s="175">
        <v>0</v>
      </c>
      <c r="I138" s="85"/>
      <c r="J138" s="85">
        <v>0</v>
      </c>
      <c r="K138" s="85"/>
      <c r="L138" s="85"/>
      <c r="M138" s="85"/>
      <c r="N138" s="85"/>
      <c r="O138" s="85"/>
      <c r="P138" s="85"/>
      <c r="Q138" s="85"/>
      <c r="R138" s="86"/>
      <c r="S138" s="85">
        <f>T138-J138</f>
        <v>0</v>
      </c>
      <c r="T138" s="85">
        <v>0</v>
      </c>
      <c r="U138" s="85">
        <v>0</v>
      </c>
    </row>
    <row r="139" spans="1:21" ht="15.75" hidden="1">
      <c r="A139" s="39" t="s">
        <v>51</v>
      </c>
      <c r="B139" s="103"/>
      <c r="C139" s="103" t="s">
        <v>144</v>
      </c>
      <c r="D139" s="73">
        <f>SUM(D140:D145)</f>
        <v>0</v>
      </c>
      <c r="E139" s="73">
        <f aca="true" t="shared" si="65" ref="E139:R139">SUM(E140:E145)</f>
        <v>0</v>
      </c>
      <c r="F139" s="163">
        <f t="shared" si="65"/>
        <v>0</v>
      </c>
      <c r="G139" s="73">
        <f t="shared" si="65"/>
        <v>0</v>
      </c>
      <c r="H139" s="163">
        <f t="shared" si="65"/>
        <v>0</v>
      </c>
      <c r="I139" s="74">
        <f t="shared" si="65"/>
        <v>2329</v>
      </c>
      <c r="J139" s="74">
        <f t="shared" si="65"/>
        <v>0</v>
      </c>
      <c r="K139" s="74">
        <f t="shared" si="65"/>
        <v>0</v>
      </c>
      <c r="L139" s="74">
        <f t="shared" si="65"/>
        <v>0</v>
      </c>
      <c r="M139" s="74">
        <f>SUM(M140:M145)</f>
        <v>0</v>
      </c>
      <c r="N139" s="74">
        <f t="shared" si="65"/>
        <v>0</v>
      </c>
      <c r="O139" s="74">
        <f>SUM(O140:O145)</f>
        <v>0</v>
      </c>
      <c r="P139" s="74">
        <f t="shared" si="65"/>
        <v>0</v>
      </c>
      <c r="Q139" s="74">
        <f t="shared" si="65"/>
        <v>0</v>
      </c>
      <c r="R139" s="75">
        <f t="shared" si="65"/>
        <v>0</v>
      </c>
      <c r="S139" s="74">
        <f>SUM(S140:S145)</f>
        <v>0</v>
      </c>
      <c r="T139" s="74">
        <f>SUM(T140:T145)</f>
        <v>0</v>
      </c>
      <c r="U139" s="74">
        <f>SUM(U140:U145)</f>
        <v>0</v>
      </c>
    </row>
    <row r="140" spans="1:21" ht="15.75" hidden="1">
      <c r="A140" s="36" t="s">
        <v>51</v>
      </c>
      <c r="B140" s="98" t="s">
        <v>98</v>
      </c>
      <c r="C140" s="84" t="s">
        <v>142</v>
      </c>
      <c r="D140" s="84"/>
      <c r="E140" s="84"/>
      <c r="F140" s="174"/>
      <c r="G140" s="2">
        <f aca="true" t="shared" si="66" ref="G140:G145">SUM(D140:F140)</f>
        <v>0</v>
      </c>
      <c r="H140" s="174">
        <v>0</v>
      </c>
      <c r="I140" s="85"/>
      <c r="J140" s="74"/>
      <c r="K140" s="85"/>
      <c r="L140" s="85"/>
      <c r="M140" s="85"/>
      <c r="N140" s="85"/>
      <c r="O140" s="85"/>
      <c r="P140" s="85"/>
      <c r="Q140" s="85"/>
      <c r="R140" s="86"/>
      <c r="S140" s="74"/>
      <c r="T140" s="74"/>
      <c r="U140" s="74"/>
    </row>
    <row r="141" spans="1:21" ht="15.75" hidden="1">
      <c r="A141" s="36" t="s">
        <v>51</v>
      </c>
      <c r="B141" s="98" t="s">
        <v>98</v>
      </c>
      <c r="C141" s="84" t="s">
        <v>142</v>
      </c>
      <c r="D141" s="84"/>
      <c r="E141" s="84"/>
      <c r="F141" s="174"/>
      <c r="G141" s="2">
        <f t="shared" si="66"/>
        <v>0</v>
      </c>
      <c r="H141" s="174"/>
      <c r="I141" s="85"/>
      <c r="J141" s="74"/>
      <c r="K141" s="85"/>
      <c r="L141" s="85"/>
      <c r="M141" s="85"/>
      <c r="N141" s="85"/>
      <c r="O141" s="85"/>
      <c r="P141" s="85"/>
      <c r="Q141" s="85"/>
      <c r="R141" s="86"/>
      <c r="S141" s="74"/>
      <c r="T141" s="74"/>
      <c r="U141" s="74"/>
    </row>
    <row r="142" spans="1:21" ht="15.75" hidden="1">
      <c r="A142" s="36" t="s">
        <v>51</v>
      </c>
      <c r="B142" s="98" t="s">
        <v>50</v>
      </c>
      <c r="C142" s="84" t="s">
        <v>142</v>
      </c>
      <c r="D142" s="84"/>
      <c r="E142" s="146">
        <v>0</v>
      </c>
      <c r="F142" s="175">
        <v>0</v>
      </c>
      <c r="G142" s="2">
        <f t="shared" si="66"/>
        <v>0</v>
      </c>
      <c r="H142" s="175">
        <v>0</v>
      </c>
      <c r="I142" s="85">
        <v>2329</v>
      </c>
      <c r="J142" s="85">
        <f>SUM(K142:R142)</f>
        <v>0</v>
      </c>
      <c r="K142" s="85"/>
      <c r="L142" s="85"/>
      <c r="M142" s="85"/>
      <c r="N142" s="85"/>
      <c r="O142" s="85"/>
      <c r="P142" s="85"/>
      <c r="Q142" s="85"/>
      <c r="R142" s="86"/>
      <c r="S142" s="85">
        <f>T142-J142</f>
        <v>0</v>
      </c>
      <c r="T142" s="85">
        <f>SUM(U142:AB142)</f>
        <v>0</v>
      </c>
      <c r="U142" s="85">
        <v>0</v>
      </c>
    </row>
    <row r="143" spans="1:21" ht="15.75" hidden="1">
      <c r="A143" s="36" t="s">
        <v>51</v>
      </c>
      <c r="B143" s="98" t="s">
        <v>47</v>
      </c>
      <c r="C143" s="84" t="s">
        <v>143</v>
      </c>
      <c r="D143" s="84"/>
      <c r="E143" s="84"/>
      <c r="F143" s="174"/>
      <c r="G143" s="2">
        <f t="shared" si="66"/>
        <v>0</v>
      </c>
      <c r="H143" s="174"/>
      <c r="I143" s="85"/>
      <c r="J143" s="74"/>
      <c r="K143" s="85"/>
      <c r="L143" s="85"/>
      <c r="M143" s="85"/>
      <c r="N143" s="85"/>
      <c r="O143" s="85"/>
      <c r="P143" s="85"/>
      <c r="Q143" s="85"/>
      <c r="R143" s="86"/>
      <c r="S143" s="74"/>
      <c r="T143" s="74"/>
      <c r="U143" s="74"/>
    </row>
    <row r="144" spans="1:21" ht="15.75" hidden="1">
      <c r="A144" s="36" t="s">
        <v>51</v>
      </c>
      <c r="B144" s="98" t="s">
        <v>47</v>
      </c>
      <c r="C144" s="84" t="s">
        <v>113</v>
      </c>
      <c r="D144" s="84"/>
      <c r="E144" s="84"/>
      <c r="F144" s="174"/>
      <c r="G144" s="2">
        <f t="shared" si="66"/>
        <v>0</v>
      </c>
      <c r="H144" s="174"/>
      <c r="I144" s="85"/>
      <c r="J144" s="74"/>
      <c r="K144" s="85"/>
      <c r="L144" s="85"/>
      <c r="M144" s="85"/>
      <c r="N144" s="85"/>
      <c r="O144" s="85"/>
      <c r="P144" s="85"/>
      <c r="Q144" s="85"/>
      <c r="R144" s="86"/>
      <c r="S144" s="74"/>
      <c r="T144" s="74"/>
      <c r="U144" s="74"/>
    </row>
    <row r="145" spans="1:21" ht="15.75" hidden="1">
      <c r="A145" s="36" t="s">
        <v>51</v>
      </c>
      <c r="B145" s="98" t="s">
        <v>47</v>
      </c>
      <c r="C145" s="84" t="s">
        <v>114</v>
      </c>
      <c r="D145" s="84"/>
      <c r="E145" s="84"/>
      <c r="F145" s="174"/>
      <c r="G145" s="2">
        <f t="shared" si="66"/>
        <v>0</v>
      </c>
      <c r="H145" s="174"/>
      <c r="I145" s="85"/>
      <c r="J145" s="74"/>
      <c r="K145" s="85"/>
      <c r="L145" s="85"/>
      <c r="M145" s="85"/>
      <c r="N145" s="85"/>
      <c r="O145" s="85"/>
      <c r="P145" s="85"/>
      <c r="Q145" s="85"/>
      <c r="R145" s="86"/>
      <c r="S145" s="74"/>
      <c r="T145" s="74"/>
      <c r="U145" s="74"/>
    </row>
    <row r="146" spans="1:21" ht="15.75" hidden="1">
      <c r="A146" s="39" t="s">
        <v>51</v>
      </c>
      <c r="B146" s="104"/>
      <c r="C146" s="73" t="s">
        <v>121</v>
      </c>
      <c r="D146" s="53">
        <f>SUM(D147:D148)</f>
        <v>0</v>
      </c>
      <c r="E146" s="53">
        <f aca="true" t="shared" si="67" ref="E146:R146">SUM(E147:E148)</f>
        <v>0</v>
      </c>
      <c r="F146" s="180">
        <f t="shared" si="67"/>
        <v>0</v>
      </c>
      <c r="G146" s="53">
        <f t="shared" si="67"/>
        <v>0</v>
      </c>
      <c r="H146" s="180">
        <f t="shared" si="67"/>
        <v>0</v>
      </c>
      <c r="I146" s="74">
        <f t="shared" si="67"/>
        <v>95</v>
      </c>
      <c r="J146" s="74">
        <f t="shared" si="67"/>
        <v>0</v>
      </c>
      <c r="K146" s="74">
        <f t="shared" si="67"/>
        <v>0</v>
      </c>
      <c r="L146" s="74">
        <f t="shared" si="67"/>
        <v>0</v>
      </c>
      <c r="M146" s="74">
        <f>SUM(M147:M148)</f>
        <v>0</v>
      </c>
      <c r="N146" s="74">
        <f t="shared" si="67"/>
        <v>0</v>
      </c>
      <c r="O146" s="74">
        <f>SUM(O147:O148)</f>
        <v>0</v>
      </c>
      <c r="P146" s="74">
        <f t="shared" si="67"/>
        <v>0</v>
      </c>
      <c r="Q146" s="74">
        <f t="shared" si="67"/>
        <v>0</v>
      </c>
      <c r="R146" s="75">
        <f t="shared" si="67"/>
        <v>0</v>
      </c>
      <c r="S146" s="74">
        <f>SUM(S147:S148)</f>
        <v>0</v>
      </c>
      <c r="T146" s="74">
        <f>SUM(T147:T148)</f>
        <v>0</v>
      </c>
      <c r="U146" s="74">
        <f>SUM(U147:U148)</f>
        <v>0</v>
      </c>
    </row>
    <row r="147" spans="1:21" ht="29.25" customHeight="1" hidden="1">
      <c r="A147" s="36" t="s">
        <v>51</v>
      </c>
      <c r="B147" s="98" t="s">
        <v>50</v>
      </c>
      <c r="C147" s="105" t="s">
        <v>122</v>
      </c>
      <c r="D147" s="102">
        <v>0</v>
      </c>
      <c r="E147" s="154">
        <v>0</v>
      </c>
      <c r="F147" s="181">
        <v>0</v>
      </c>
      <c r="G147" s="2">
        <f>SUM(D147:F147)</f>
        <v>0</v>
      </c>
      <c r="H147" s="175">
        <v>0</v>
      </c>
      <c r="I147" s="85">
        <v>95</v>
      </c>
      <c r="J147" s="85">
        <f>SUM(K147:R147)</f>
        <v>0</v>
      </c>
      <c r="K147" s="42"/>
      <c r="L147" s="74"/>
      <c r="M147" s="74"/>
      <c r="N147" s="74"/>
      <c r="O147" s="74"/>
      <c r="P147" s="74"/>
      <c r="Q147" s="74"/>
      <c r="R147" s="75"/>
      <c r="S147" s="85">
        <f>T147-J147</f>
        <v>0</v>
      </c>
      <c r="T147" s="85">
        <f>SUM(U147:AB147)</f>
        <v>0</v>
      </c>
      <c r="U147" s="85">
        <v>0</v>
      </c>
    </row>
    <row r="148" spans="1:21" ht="31.5" customHeight="1" hidden="1">
      <c r="A148" s="36" t="s">
        <v>51</v>
      </c>
      <c r="B148" s="98" t="s">
        <v>52</v>
      </c>
      <c r="C148" s="105" t="s">
        <v>122</v>
      </c>
      <c r="D148" s="102">
        <v>0</v>
      </c>
      <c r="E148" s="102"/>
      <c r="F148" s="182"/>
      <c r="G148" s="2">
        <f>SUM(D148:F148)</f>
        <v>0</v>
      </c>
      <c r="H148" s="174"/>
      <c r="I148" s="85"/>
      <c r="J148" s="74"/>
      <c r="K148" s="42"/>
      <c r="L148" s="74"/>
      <c r="M148" s="74"/>
      <c r="N148" s="74"/>
      <c r="O148" s="74"/>
      <c r="P148" s="74"/>
      <c r="Q148" s="74"/>
      <c r="R148" s="75"/>
      <c r="S148" s="74"/>
      <c r="T148" s="74"/>
      <c r="U148" s="74"/>
    </row>
    <row r="149" spans="1:21" ht="19.5">
      <c r="A149" s="39" t="s">
        <v>34</v>
      </c>
      <c r="B149" s="215" t="s">
        <v>88</v>
      </c>
      <c r="C149" s="216"/>
      <c r="D149" s="20">
        <f>SUM(D150:D165)</f>
        <v>1967</v>
      </c>
      <c r="E149" s="20">
        <f aca="true" t="shared" si="68" ref="E149:R149">SUM(E150:E165)</f>
        <v>0</v>
      </c>
      <c r="F149" s="164">
        <f t="shared" si="68"/>
        <v>51</v>
      </c>
      <c r="G149" s="20">
        <f t="shared" si="68"/>
        <v>2018</v>
      </c>
      <c r="H149" s="164">
        <f t="shared" si="68"/>
        <v>0</v>
      </c>
      <c r="I149" s="21">
        <f>SUM(I150:I165)</f>
        <v>659</v>
      </c>
      <c r="J149" s="74">
        <f>SUM(J150:J165)</f>
        <v>729.9000000000001</v>
      </c>
      <c r="K149" s="21">
        <f t="shared" si="68"/>
        <v>60.1</v>
      </c>
      <c r="L149" s="21">
        <f t="shared" si="68"/>
        <v>0</v>
      </c>
      <c r="M149" s="21">
        <f>SUM(M150:M165)</f>
        <v>200</v>
      </c>
      <c r="N149" s="21">
        <f t="shared" si="68"/>
        <v>0</v>
      </c>
      <c r="O149" s="21">
        <f>SUM(O150:O165)</f>
        <v>0</v>
      </c>
      <c r="P149" s="21">
        <f t="shared" si="68"/>
        <v>0</v>
      </c>
      <c r="Q149" s="21">
        <f t="shared" si="68"/>
        <v>0</v>
      </c>
      <c r="R149" s="22">
        <f t="shared" si="68"/>
        <v>0</v>
      </c>
      <c r="S149" s="74">
        <f>SUM(S150:S165)</f>
        <v>21.80000000000001</v>
      </c>
      <c r="T149" s="74">
        <f>SUM(T150:T165)</f>
        <v>751.7</v>
      </c>
      <c r="U149" s="74">
        <f>SUM(U150:U165)</f>
        <v>215</v>
      </c>
    </row>
    <row r="150" spans="1:21" ht="15.75">
      <c r="A150" s="36" t="s">
        <v>34</v>
      </c>
      <c r="B150" s="24">
        <v>223</v>
      </c>
      <c r="C150" s="76" t="s">
        <v>55</v>
      </c>
      <c r="D150" s="51"/>
      <c r="E150" s="139">
        <v>0</v>
      </c>
      <c r="F150" s="168">
        <v>0</v>
      </c>
      <c r="G150" s="2">
        <f aca="true" t="shared" si="69" ref="G150:G165">SUM(D150:F150)</f>
        <v>0</v>
      </c>
      <c r="H150" s="168">
        <v>0</v>
      </c>
      <c r="I150" s="120">
        <v>249</v>
      </c>
      <c r="J150" s="85">
        <v>236.5</v>
      </c>
      <c r="K150" s="28">
        <v>42.1</v>
      </c>
      <c r="L150" s="28"/>
      <c r="M150" s="28">
        <v>200</v>
      </c>
      <c r="N150" s="28"/>
      <c r="O150" s="28"/>
      <c r="P150" s="28"/>
      <c r="Q150" s="28"/>
      <c r="R150" s="29"/>
      <c r="S150" s="85">
        <f aca="true" t="shared" si="70" ref="S150:S168">T150-J150</f>
        <v>0</v>
      </c>
      <c r="T150" s="85">
        <v>236.5</v>
      </c>
      <c r="U150" s="85">
        <v>120.8</v>
      </c>
    </row>
    <row r="151" spans="1:21" ht="15.75">
      <c r="A151" s="36" t="s">
        <v>34</v>
      </c>
      <c r="B151" s="24">
        <v>225</v>
      </c>
      <c r="C151" s="76" t="s">
        <v>110</v>
      </c>
      <c r="D151" s="26">
        <v>14</v>
      </c>
      <c r="E151" s="140">
        <v>0</v>
      </c>
      <c r="F151" s="168">
        <v>0</v>
      </c>
      <c r="G151" s="2">
        <f t="shared" si="69"/>
        <v>14</v>
      </c>
      <c r="H151" s="168">
        <v>0</v>
      </c>
      <c r="I151" s="28">
        <v>43</v>
      </c>
      <c r="J151" s="85">
        <v>38</v>
      </c>
      <c r="K151" s="28"/>
      <c r="L151" s="28"/>
      <c r="M151" s="28"/>
      <c r="N151" s="28"/>
      <c r="O151" s="28"/>
      <c r="P151" s="28"/>
      <c r="Q151" s="28"/>
      <c r="R151" s="29"/>
      <c r="S151" s="85">
        <f t="shared" si="70"/>
        <v>0</v>
      </c>
      <c r="T151" s="85">
        <v>38</v>
      </c>
      <c r="U151" s="85">
        <v>0</v>
      </c>
    </row>
    <row r="152" spans="1:21" ht="15.75" hidden="1">
      <c r="A152" s="36" t="s">
        <v>34</v>
      </c>
      <c r="B152" s="24">
        <v>226</v>
      </c>
      <c r="C152" s="76" t="s">
        <v>55</v>
      </c>
      <c r="D152" s="26"/>
      <c r="E152" s="140"/>
      <c r="F152" s="168"/>
      <c r="G152" s="2">
        <f t="shared" si="69"/>
        <v>0</v>
      </c>
      <c r="H152" s="168"/>
      <c r="I152" s="28"/>
      <c r="J152" s="85">
        <f aca="true" t="shared" si="71" ref="J152:J164">SUM(K152:R152)</f>
        <v>0</v>
      </c>
      <c r="K152" s="28"/>
      <c r="L152" s="28"/>
      <c r="M152" s="28"/>
      <c r="N152" s="28"/>
      <c r="O152" s="28"/>
      <c r="P152" s="28"/>
      <c r="Q152" s="28"/>
      <c r="R152" s="29"/>
      <c r="S152" s="85">
        <f t="shared" si="70"/>
        <v>0</v>
      </c>
      <c r="T152" s="85">
        <f aca="true" t="shared" si="72" ref="T152:U164">SUM(U152:AB152)</f>
        <v>0</v>
      </c>
      <c r="U152" s="85">
        <f t="shared" si="72"/>
        <v>0</v>
      </c>
    </row>
    <row r="153" spans="1:21" ht="15.75" hidden="1">
      <c r="A153" s="36" t="s">
        <v>34</v>
      </c>
      <c r="B153" s="24">
        <v>310</v>
      </c>
      <c r="C153" s="76" t="s">
        <v>55</v>
      </c>
      <c r="D153" s="26"/>
      <c r="E153" s="140"/>
      <c r="F153" s="168"/>
      <c r="G153" s="2">
        <f t="shared" si="69"/>
        <v>0</v>
      </c>
      <c r="H153" s="168"/>
      <c r="I153" s="28"/>
      <c r="J153" s="85">
        <f t="shared" si="71"/>
        <v>0</v>
      </c>
      <c r="K153" s="28"/>
      <c r="L153" s="28"/>
      <c r="M153" s="28"/>
      <c r="N153" s="28"/>
      <c r="O153" s="28"/>
      <c r="P153" s="28"/>
      <c r="Q153" s="28"/>
      <c r="R153" s="29"/>
      <c r="S153" s="85">
        <f t="shared" si="70"/>
        <v>0</v>
      </c>
      <c r="T153" s="85">
        <f t="shared" si="72"/>
        <v>0</v>
      </c>
      <c r="U153" s="85">
        <f t="shared" si="72"/>
        <v>0</v>
      </c>
    </row>
    <row r="154" spans="1:21" ht="15.75">
      <c r="A154" s="36" t="s">
        <v>34</v>
      </c>
      <c r="B154" s="24">
        <v>340</v>
      </c>
      <c r="C154" s="76" t="s">
        <v>55</v>
      </c>
      <c r="D154" s="26"/>
      <c r="E154" s="140">
        <v>0</v>
      </c>
      <c r="F154" s="168">
        <v>0</v>
      </c>
      <c r="G154" s="2">
        <f t="shared" si="69"/>
        <v>0</v>
      </c>
      <c r="H154" s="168">
        <v>0</v>
      </c>
      <c r="I154" s="28">
        <v>69</v>
      </c>
      <c r="J154" s="85">
        <v>78.1</v>
      </c>
      <c r="K154" s="28"/>
      <c r="L154" s="28"/>
      <c r="M154" s="28"/>
      <c r="N154" s="28"/>
      <c r="O154" s="28"/>
      <c r="P154" s="28"/>
      <c r="Q154" s="28"/>
      <c r="R154" s="29"/>
      <c r="S154" s="85">
        <f t="shared" si="70"/>
        <v>0</v>
      </c>
      <c r="T154" s="85">
        <v>78.1</v>
      </c>
      <c r="U154" s="85">
        <v>25</v>
      </c>
    </row>
    <row r="155" spans="1:21" ht="15.75" hidden="1">
      <c r="A155" s="36" t="s">
        <v>34</v>
      </c>
      <c r="B155" s="24">
        <v>225</v>
      </c>
      <c r="C155" s="76" t="s">
        <v>89</v>
      </c>
      <c r="D155" s="26"/>
      <c r="E155" s="140"/>
      <c r="F155" s="168"/>
      <c r="G155" s="2">
        <f t="shared" si="69"/>
        <v>0</v>
      </c>
      <c r="H155" s="168"/>
      <c r="I155" s="28"/>
      <c r="J155" s="85">
        <f t="shared" si="71"/>
        <v>0</v>
      </c>
      <c r="K155" s="28"/>
      <c r="L155" s="28"/>
      <c r="M155" s="28"/>
      <c r="N155" s="28"/>
      <c r="O155" s="28"/>
      <c r="P155" s="28"/>
      <c r="Q155" s="28"/>
      <c r="R155" s="29"/>
      <c r="S155" s="85">
        <f t="shared" si="70"/>
        <v>0</v>
      </c>
      <c r="T155" s="85">
        <f t="shared" si="72"/>
        <v>0</v>
      </c>
      <c r="U155" s="85">
        <f t="shared" si="72"/>
        <v>0</v>
      </c>
    </row>
    <row r="156" spans="1:21" ht="15.75" hidden="1">
      <c r="A156" s="36" t="s">
        <v>34</v>
      </c>
      <c r="B156" s="24">
        <v>340</v>
      </c>
      <c r="C156" s="76" t="s">
        <v>89</v>
      </c>
      <c r="D156" s="26"/>
      <c r="E156" s="140"/>
      <c r="F156" s="168"/>
      <c r="G156" s="2">
        <f t="shared" si="69"/>
        <v>0</v>
      </c>
      <c r="H156" s="168"/>
      <c r="I156" s="28"/>
      <c r="J156" s="85">
        <f t="shared" si="71"/>
        <v>0</v>
      </c>
      <c r="K156" s="28"/>
      <c r="L156" s="28"/>
      <c r="M156" s="28"/>
      <c r="N156" s="28"/>
      <c r="O156" s="28"/>
      <c r="P156" s="28"/>
      <c r="Q156" s="28"/>
      <c r="R156" s="29"/>
      <c r="S156" s="85">
        <f t="shared" si="70"/>
        <v>0</v>
      </c>
      <c r="T156" s="85">
        <f t="shared" si="72"/>
        <v>0</v>
      </c>
      <c r="U156" s="85">
        <f t="shared" si="72"/>
        <v>0</v>
      </c>
    </row>
    <row r="157" spans="1:21" ht="15.75" hidden="1">
      <c r="A157" s="36" t="s">
        <v>34</v>
      </c>
      <c r="B157" s="24">
        <v>225</v>
      </c>
      <c r="C157" s="76" t="s">
        <v>56</v>
      </c>
      <c r="D157" s="26"/>
      <c r="E157" s="140">
        <v>0</v>
      </c>
      <c r="F157" s="168">
        <v>0</v>
      </c>
      <c r="G157" s="2">
        <f t="shared" si="69"/>
        <v>0</v>
      </c>
      <c r="H157" s="168">
        <v>0</v>
      </c>
      <c r="I157" s="28">
        <v>25</v>
      </c>
      <c r="J157" s="85">
        <f t="shared" si="71"/>
        <v>0</v>
      </c>
      <c r="K157" s="28"/>
      <c r="L157" s="28"/>
      <c r="M157" s="28"/>
      <c r="N157" s="28"/>
      <c r="O157" s="28"/>
      <c r="P157" s="28"/>
      <c r="Q157" s="28"/>
      <c r="R157" s="29"/>
      <c r="S157" s="85">
        <f t="shared" si="70"/>
        <v>0</v>
      </c>
      <c r="T157" s="85">
        <f t="shared" si="72"/>
        <v>0</v>
      </c>
      <c r="U157" s="85">
        <v>0</v>
      </c>
    </row>
    <row r="158" spans="1:21" ht="15.75" hidden="1">
      <c r="A158" s="36" t="s">
        <v>34</v>
      </c>
      <c r="B158" s="24">
        <v>226</v>
      </c>
      <c r="C158" s="76" t="s">
        <v>56</v>
      </c>
      <c r="D158" s="26"/>
      <c r="E158" s="140"/>
      <c r="F158" s="168"/>
      <c r="G158" s="2">
        <f t="shared" si="69"/>
        <v>0</v>
      </c>
      <c r="H158" s="168"/>
      <c r="I158" s="28"/>
      <c r="J158" s="85">
        <f t="shared" si="71"/>
        <v>0</v>
      </c>
      <c r="K158" s="28"/>
      <c r="L158" s="28"/>
      <c r="M158" s="28"/>
      <c r="N158" s="28"/>
      <c r="O158" s="28"/>
      <c r="P158" s="28"/>
      <c r="Q158" s="28"/>
      <c r="R158" s="29"/>
      <c r="S158" s="85">
        <f t="shared" si="70"/>
        <v>0</v>
      </c>
      <c r="T158" s="85">
        <f t="shared" si="72"/>
        <v>0</v>
      </c>
      <c r="U158" s="85">
        <f t="shared" si="72"/>
        <v>0</v>
      </c>
    </row>
    <row r="159" spans="1:21" ht="15.75" hidden="1">
      <c r="A159" s="36" t="s">
        <v>34</v>
      </c>
      <c r="B159" s="24">
        <v>340</v>
      </c>
      <c r="C159" s="76" t="s">
        <v>56</v>
      </c>
      <c r="D159" s="26"/>
      <c r="E159" s="140"/>
      <c r="F159" s="168"/>
      <c r="G159" s="2">
        <f t="shared" si="69"/>
        <v>0</v>
      </c>
      <c r="H159" s="168"/>
      <c r="I159" s="28"/>
      <c r="J159" s="85">
        <f t="shared" si="71"/>
        <v>0</v>
      </c>
      <c r="K159" s="28"/>
      <c r="L159" s="28"/>
      <c r="M159" s="28"/>
      <c r="N159" s="28"/>
      <c r="O159" s="28"/>
      <c r="P159" s="28"/>
      <c r="Q159" s="28"/>
      <c r="R159" s="29"/>
      <c r="S159" s="85">
        <f t="shared" si="70"/>
        <v>0</v>
      </c>
      <c r="T159" s="85">
        <f t="shared" si="72"/>
        <v>0</v>
      </c>
      <c r="U159" s="85">
        <f t="shared" si="72"/>
        <v>0</v>
      </c>
    </row>
    <row r="160" spans="1:21" ht="15.75" hidden="1">
      <c r="A160" s="36" t="s">
        <v>34</v>
      </c>
      <c r="B160" s="24">
        <v>222</v>
      </c>
      <c r="C160" s="76" t="s">
        <v>53</v>
      </c>
      <c r="D160" s="26"/>
      <c r="E160" s="140"/>
      <c r="F160" s="168"/>
      <c r="G160" s="2">
        <f t="shared" si="69"/>
        <v>0</v>
      </c>
      <c r="H160" s="168"/>
      <c r="I160" s="28"/>
      <c r="J160" s="85">
        <f t="shared" si="71"/>
        <v>0</v>
      </c>
      <c r="K160" s="28"/>
      <c r="L160" s="28"/>
      <c r="M160" s="28"/>
      <c r="N160" s="28"/>
      <c r="O160" s="28"/>
      <c r="P160" s="28"/>
      <c r="Q160" s="28"/>
      <c r="R160" s="29"/>
      <c r="S160" s="85">
        <f t="shared" si="70"/>
        <v>0</v>
      </c>
      <c r="T160" s="85">
        <f t="shared" si="72"/>
        <v>0</v>
      </c>
      <c r="U160" s="85">
        <f t="shared" si="72"/>
        <v>0</v>
      </c>
    </row>
    <row r="161" spans="1:21" ht="15.75">
      <c r="A161" s="36" t="s">
        <v>34</v>
      </c>
      <c r="B161" s="24">
        <v>225</v>
      </c>
      <c r="C161" s="76" t="s">
        <v>53</v>
      </c>
      <c r="D161" s="26"/>
      <c r="E161" s="140">
        <v>0</v>
      </c>
      <c r="F161" s="168">
        <v>0</v>
      </c>
      <c r="G161" s="2">
        <f t="shared" si="69"/>
        <v>0</v>
      </c>
      <c r="H161" s="168">
        <v>0</v>
      </c>
      <c r="I161" s="28">
        <v>123</v>
      </c>
      <c r="J161" s="85">
        <v>114.3</v>
      </c>
      <c r="K161" s="28"/>
      <c r="L161" s="28"/>
      <c r="M161" s="28"/>
      <c r="N161" s="28"/>
      <c r="O161" s="28"/>
      <c r="P161" s="28"/>
      <c r="Q161" s="28"/>
      <c r="R161" s="29"/>
      <c r="S161" s="85">
        <f t="shared" si="70"/>
        <v>0</v>
      </c>
      <c r="T161" s="85">
        <v>114.3</v>
      </c>
      <c r="U161" s="85">
        <v>69.2</v>
      </c>
    </row>
    <row r="162" spans="1:21" ht="15.75">
      <c r="A162" s="36" t="s">
        <v>34</v>
      </c>
      <c r="B162" s="24">
        <v>226</v>
      </c>
      <c r="C162" s="76" t="s">
        <v>53</v>
      </c>
      <c r="D162" s="26"/>
      <c r="E162" s="140"/>
      <c r="F162" s="168"/>
      <c r="G162" s="2">
        <f t="shared" si="69"/>
        <v>0</v>
      </c>
      <c r="H162" s="168"/>
      <c r="I162" s="28"/>
      <c r="J162" s="85">
        <v>85</v>
      </c>
      <c r="K162" s="28"/>
      <c r="L162" s="28"/>
      <c r="M162" s="28"/>
      <c r="N162" s="28"/>
      <c r="O162" s="28"/>
      <c r="P162" s="28"/>
      <c r="Q162" s="28"/>
      <c r="R162" s="29"/>
      <c r="S162" s="85">
        <f t="shared" si="70"/>
        <v>0</v>
      </c>
      <c r="T162" s="85">
        <v>85</v>
      </c>
      <c r="U162" s="85">
        <f t="shared" si="72"/>
        <v>0</v>
      </c>
    </row>
    <row r="163" spans="1:21" ht="15.75" hidden="1">
      <c r="A163" s="36" t="s">
        <v>34</v>
      </c>
      <c r="B163" s="24">
        <v>290</v>
      </c>
      <c r="C163" s="76" t="s">
        <v>53</v>
      </c>
      <c r="D163" s="26"/>
      <c r="E163" s="140"/>
      <c r="F163" s="168"/>
      <c r="G163" s="2">
        <f t="shared" si="69"/>
        <v>0</v>
      </c>
      <c r="H163" s="168"/>
      <c r="I163" s="28"/>
      <c r="J163" s="85">
        <f t="shared" si="71"/>
        <v>0</v>
      </c>
      <c r="K163" s="28"/>
      <c r="L163" s="28"/>
      <c r="M163" s="28"/>
      <c r="N163" s="28"/>
      <c r="O163" s="28"/>
      <c r="P163" s="28"/>
      <c r="Q163" s="28"/>
      <c r="R163" s="29"/>
      <c r="S163" s="85">
        <f t="shared" si="70"/>
        <v>0</v>
      </c>
      <c r="T163" s="85">
        <f t="shared" si="72"/>
        <v>0</v>
      </c>
      <c r="U163" s="85">
        <f t="shared" si="72"/>
        <v>0</v>
      </c>
    </row>
    <row r="164" spans="1:21" ht="15.75" hidden="1">
      <c r="A164" s="36" t="s">
        <v>34</v>
      </c>
      <c r="B164" s="24">
        <v>310</v>
      </c>
      <c r="C164" s="76" t="s">
        <v>53</v>
      </c>
      <c r="D164" s="26">
        <v>1716</v>
      </c>
      <c r="E164" s="140">
        <v>0</v>
      </c>
      <c r="F164" s="168">
        <v>0</v>
      </c>
      <c r="G164" s="2">
        <f t="shared" si="69"/>
        <v>1716</v>
      </c>
      <c r="H164" s="168">
        <v>0</v>
      </c>
      <c r="I164" s="28">
        <v>24</v>
      </c>
      <c r="J164" s="85">
        <f t="shared" si="71"/>
        <v>0</v>
      </c>
      <c r="K164" s="28"/>
      <c r="L164" s="28"/>
      <c r="M164" s="28"/>
      <c r="N164" s="28"/>
      <c r="O164" s="28"/>
      <c r="P164" s="28"/>
      <c r="Q164" s="28"/>
      <c r="R164" s="29"/>
      <c r="S164" s="85">
        <f t="shared" si="70"/>
        <v>0</v>
      </c>
      <c r="T164" s="85">
        <f t="shared" si="72"/>
        <v>0</v>
      </c>
      <c r="U164" s="85">
        <v>0</v>
      </c>
    </row>
    <row r="165" spans="1:21" ht="15.75">
      <c r="A165" s="36" t="s">
        <v>34</v>
      </c>
      <c r="B165" s="24">
        <v>340</v>
      </c>
      <c r="C165" s="76" t="s">
        <v>53</v>
      </c>
      <c r="D165" s="26">
        <v>237</v>
      </c>
      <c r="E165" s="140">
        <v>0</v>
      </c>
      <c r="F165" s="168">
        <v>51</v>
      </c>
      <c r="G165" s="2">
        <f t="shared" si="69"/>
        <v>288</v>
      </c>
      <c r="H165" s="168">
        <v>0</v>
      </c>
      <c r="I165" s="28">
        <v>126</v>
      </c>
      <c r="J165" s="85">
        <v>178</v>
      </c>
      <c r="K165" s="28">
        <v>18</v>
      </c>
      <c r="L165" s="28"/>
      <c r="M165" s="28"/>
      <c r="N165" s="28"/>
      <c r="O165" s="28"/>
      <c r="P165" s="28"/>
      <c r="Q165" s="28"/>
      <c r="R165" s="29"/>
      <c r="S165" s="85">
        <f t="shared" si="70"/>
        <v>21.80000000000001</v>
      </c>
      <c r="T165" s="85">
        <v>199.8</v>
      </c>
      <c r="U165" s="85">
        <v>0</v>
      </c>
    </row>
    <row r="166" spans="1:21" ht="19.5">
      <c r="A166" s="39" t="s">
        <v>34</v>
      </c>
      <c r="B166" s="219" t="s">
        <v>152</v>
      </c>
      <c r="C166" s="220"/>
      <c r="D166" s="26"/>
      <c r="E166" s="140"/>
      <c r="F166" s="168"/>
      <c r="G166" s="2"/>
      <c r="H166" s="168"/>
      <c r="I166" s="28"/>
      <c r="J166" s="74">
        <f>J167+J168</f>
        <v>272.8</v>
      </c>
      <c r="K166" s="21"/>
      <c r="L166" s="21"/>
      <c r="M166" s="21"/>
      <c r="N166" s="21"/>
      <c r="O166" s="21"/>
      <c r="P166" s="21"/>
      <c r="Q166" s="21"/>
      <c r="R166" s="22"/>
      <c r="S166" s="74">
        <f t="shared" si="70"/>
        <v>0</v>
      </c>
      <c r="T166" s="74">
        <f>T167+T168</f>
        <v>272.8</v>
      </c>
      <c r="U166" s="74">
        <f>U167+U168</f>
        <v>272.8</v>
      </c>
    </row>
    <row r="167" spans="1:21" ht="31.5">
      <c r="A167" s="36" t="s">
        <v>34</v>
      </c>
      <c r="B167" s="24">
        <v>340</v>
      </c>
      <c r="C167" s="25" t="s">
        <v>153</v>
      </c>
      <c r="D167" s="26"/>
      <c r="E167" s="140"/>
      <c r="F167" s="168"/>
      <c r="G167" s="2"/>
      <c r="H167" s="168"/>
      <c r="I167" s="28"/>
      <c r="J167" s="85">
        <v>13.6</v>
      </c>
      <c r="K167" s="28"/>
      <c r="L167" s="28"/>
      <c r="M167" s="28"/>
      <c r="N167" s="28"/>
      <c r="O167" s="28"/>
      <c r="P167" s="28"/>
      <c r="Q167" s="28"/>
      <c r="R167" s="29"/>
      <c r="S167" s="85">
        <f t="shared" si="70"/>
        <v>0</v>
      </c>
      <c r="T167" s="85">
        <v>13.6</v>
      </c>
      <c r="U167" s="85">
        <v>13.6</v>
      </c>
    </row>
    <row r="168" spans="1:21" ht="15.75">
      <c r="A168" s="36" t="s">
        <v>34</v>
      </c>
      <c r="B168" s="24">
        <v>340</v>
      </c>
      <c r="C168" s="76" t="s">
        <v>154</v>
      </c>
      <c r="D168" s="26"/>
      <c r="E168" s="140"/>
      <c r="F168" s="168"/>
      <c r="G168" s="2"/>
      <c r="H168" s="168"/>
      <c r="I168" s="28"/>
      <c r="J168" s="85">
        <v>259.2</v>
      </c>
      <c r="K168" s="28"/>
      <c r="L168" s="28"/>
      <c r="M168" s="28"/>
      <c r="N168" s="28"/>
      <c r="O168" s="28"/>
      <c r="P168" s="28"/>
      <c r="Q168" s="28"/>
      <c r="R168" s="29"/>
      <c r="S168" s="85">
        <f t="shared" si="70"/>
        <v>0</v>
      </c>
      <c r="T168" s="85">
        <v>259.2</v>
      </c>
      <c r="U168" s="85">
        <v>259.2</v>
      </c>
    </row>
    <row r="169" spans="1:21" ht="18.75">
      <c r="A169" s="211" t="s">
        <v>32</v>
      </c>
      <c r="B169" s="212"/>
      <c r="C169" s="212"/>
      <c r="D169" s="65">
        <f aca="true" t="shared" si="73" ref="D169:I169">SUM(D126,D131,D149)</f>
        <v>2914</v>
      </c>
      <c r="E169" s="65">
        <f t="shared" si="73"/>
        <v>0</v>
      </c>
      <c r="F169" s="173">
        <f t="shared" si="73"/>
        <v>51</v>
      </c>
      <c r="G169" s="65">
        <f t="shared" si="73"/>
        <v>2965</v>
      </c>
      <c r="H169" s="173">
        <f t="shared" si="73"/>
        <v>797</v>
      </c>
      <c r="I169" s="67">
        <f t="shared" si="73"/>
        <v>3185.4</v>
      </c>
      <c r="J169" s="66">
        <f>SUM(J126,J131,J149)+J166</f>
        <v>1553.8</v>
      </c>
      <c r="K169" s="66">
        <f aca="true" t="shared" si="74" ref="K169:U169">SUM(K126,K131,K149)+K166</f>
        <v>60.1</v>
      </c>
      <c r="L169" s="66">
        <f t="shared" si="74"/>
        <v>0</v>
      </c>
      <c r="M169" s="66">
        <f t="shared" si="74"/>
        <v>302.4</v>
      </c>
      <c r="N169" s="66">
        <f t="shared" si="74"/>
        <v>0</v>
      </c>
      <c r="O169" s="66">
        <f t="shared" si="74"/>
        <v>0</v>
      </c>
      <c r="P169" s="66">
        <f t="shared" si="74"/>
        <v>0</v>
      </c>
      <c r="Q169" s="66">
        <f t="shared" si="74"/>
        <v>0</v>
      </c>
      <c r="R169" s="66">
        <f t="shared" si="74"/>
        <v>0</v>
      </c>
      <c r="S169" s="66">
        <f t="shared" si="74"/>
        <v>21.80000000000001</v>
      </c>
      <c r="T169" s="66">
        <f t="shared" si="74"/>
        <v>1575.6000000000001</v>
      </c>
      <c r="U169" s="66">
        <f t="shared" si="74"/>
        <v>1027.6</v>
      </c>
    </row>
    <row r="170" spans="1:21" ht="18.75" hidden="1">
      <c r="A170" s="206" t="s">
        <v>73</v>
      </c>
      <c r="B170" s="207"/>
      <c r="C170" s="208"/>
      <c r="D170" s="79"/>
      <c r="E170" s="79"/>
      <c r="F170" s="176"/>
      <c r="G170" s="79"/>
      <c r="H170" s="176"/>
      <c r="I170" s="80"/>
      <c r="J170" s="66"/>
      <c r="K170" s="80"/>
      <c r="L170" s="80"/>
      <c r="M170" s="80"/>
      <c r="N170" s="80"/>
      <c r="O170" s="80"/>
      <c r="P170" s="80"/>
      <c r="Q170" s="80"/>
      <c r="R170" s="81"/>
      <c r="S170" s="66"/>
      <c r="T170" s="66"/>
      <c r="U170" s="66"/>
    </row>
    <row r="171" spans="1:21" ht="15.75" hidden="1">
      <c r="A171" s="82" t="s">
        <v>74</v>
      </c>
      <c r="B171" s="83" t="s">
        <v>50</v>
      </c>
      <c r="C171" s="91" t="s">
        <v>80</v>
      </c>
      <c r="D171" s="84"/>
      <c r="E171" s="84"/>
      <c r="F171" s="174"/>
      <c r="G171" s="84"/>
      <c r="H171" s="174"/>
      <c r="I171" s="85"/>
      <c r="J171" s="27">
        <f>SUM(K171:R171)</f>
        <v>0</v>
      </c>
      <c r="K171" s="85"/>
      <c r="L171" s="85"/>
      <c r="M171" s="85"/>
      <c r="N171" s="85"/>
      <c r="O171" s="85"/>
      <c r="P171" s="85"/>
      <c r="Q171" s="85"/>
      <c r="R171" s="86"/>
      <c r="S171" s="27">
        <f aca="true" t="shared" si="75" ref="S171:U172">SUM(T171:AA171)</f>
        <v>0</v>
      </c>
      <c r="T171" s="27">
        <f t="shared" si="75"/>
        <v>0</v>
      </c>
      <c r="U171" s="27">
        <f t="shared" si="75"/>
        <v>0</v>
      </c>
    </row>
    <row r="172" spans="1:21" ht="15.75" hidden="1">
      <c r="A172" s="82" t="s">
        <v>74</v>
      </c>
      <c r="B172" s="83" t="s">
        <v>47</v>
      </c>
      <c r="C172" s="91" t="s">
        <v>81</v>
      </c>
      <c r="D172" s="84">
        <v>0</v>
      </c>
      <c r="E172" s="84">
        <v>0</v>
      </c>
      <c r="F172" s="174">
        <v>0</v>
      </c>
      <c r="G172" s="84">
        <v>0</v>
      </c>
      <c r="H172" s="174">
        <v>0</v>
      </c>
      <c r="I172" s="85">
        <v>0</v>
      </c>
      <c r="J172" s="27">
        <f>SUM(K172:R172)</f>
        <v>0</v>
      </c>
      <c r="K172" s="85"/>
      <c r="L172" s="85"/>
      <c r="M172" s="85"/>
      <c r="N172" s="85"/>
      <c r="O172" s="85"/>
      <c r="P172" s="85"/>
      <c r="Q172" s="85"/>
      <c r="R172" s="86"/>
      <c r="S172" s="27">
        <f t="shared" si="75"/>
        <v>0</v>
      </c>
      <c r="T172" s="27">
        <f t="shared" si="75"/>
        <v>0</v>
      </c>
      <c r="U172" s="27">
        <f t="shared" si="75"/>
        <v>0</v>
      </c>
    </row>
    <row r="173" spans="1:21" ht="15.75" hidden="1">
      <c r="A173" s="82" t="s">
        <v>74</v>
      </c>
      <c r="B173" s="83" t="s">
        <v>49</v>
      </c>
      <c r="C173" s="91" t="s">
        <v>81</v>
      </c>
      <c r="D173" s="84">
        <v>0</v>
      </c>
      <c r="E173" s="84">
        <v>0</v>
      </c>
      <c r="F173" s="174">
        <v>0</v>
      </c>
      <c r="G173" s="84">
        <v>0</v>
      </c>
      <c r="H173" s="174">
        <v>0</v>
      </c>
      <c r="I173" s="85">
        <v>0</v>
      </c>
      <c r="J173" s="27"/>
      <c r="K173" s="85"/>
      <c r="L173" s="85"/>
      <c r="M173" s="85"/>
      <c r="N173" s="85"/>
      <c r="O173" s="85"/>
      <c r="P173" s="85"/>
      <c r="Q173" s="85"/>
      <c r="R173" s="86"/>
      <c r="S173" s="27"/>
      <c r="T173" s="27"/>
      <c r="U173" s="27"/>
    </row>
    <row r="174" spans="1:21" ht="18.75" hidden="1">
      <c r="A174" s="211" t="s">
        <v>75</v>
      </c>
      <c r="B174" s="212"/>
      <c r="C174" s="212"/>
      <c r="D174" s="78">
        <f aca="true" t="shared" si="76" ref="D174:R174">SUM(D171:D173)</f>
        <v>0</v>
      </c>
      <c r="E174" s="78">
        <f t="shared" si="76"/>
        <v>0</v>
      </c>
      <c r="F174" s="176">
        <f t="shared" si="76"/>
        <v>0</v>
      </c>
      <c r="G174" s="78">
        <f t="shared" si="76"/>
        <v>0</v>
      </c>
      <c r="H174" s="176">
        <f t="shared" si="76"/>
        <v>0</v>
      </c>
      <c r="I174" s="67">
        <f t="shared" si="76"/>
        <v>0</v>
      </c>
      <c r="J174" s="66">
        <f t="shared" si="76"/>
        <v>0</v>
      </c>
      <c r="K174" s="67">
        <f t="shared" si="76"/>
        <v>0</v>
      </c>
      <c r="L174" s="67">
        <f t="shared" si="76"/>
        <v>0</v>
      </c>
      <c r="M174" s="67">
        <f t="shared" si="76"/>
        <v>0</v>
      </c>
      <c r="N174" s="67">
        <f t="shared" si="76"/>
        <v>0</v>
      </c>
      <c r="O174" s="67">
        <f>SUM(O171:O173)</f>
        <v>0</v>
      </c>
      <c r="P174" s="67">
        <f t="shared" si="76"/>
        <v>0</v>
      </c>
      <c r="Q174" s="67">
        <f t="shared" si="76"/>
        <v>0</v>
      </c>
      <c r="R174" s="68">
        <f t="shared" si="76"/>
        <v>0</v>
      </c>
      <c r="S174" s="66">
        <f>SUM(S171:S173)</f>
        <v>0</v>
      </c>
      <c r="T174" s="66">
        <f>SUM(T171:T173)</f>
        <v>0</v>
      </c>
      <c r="U174" s="66">
        <f>SUM(U171:U173)</f>
        <v>0</v>
      </c>
    </row>
    <row r="175" spans="1:21" ht="15.75" hidden="1">
      <c r="A175" s="217" t="s">
        <v>105</v>
      </c>
      <c r="B175" s="218"/>
      <c r="C175" s="218"/>
      <c r="D175" s="106"/>
      <c r="E175" s="106"/>
      <c r="F175" s="183"/>
      <c r="G175" s="106"/>
      <c r="H175" s="183"/>
      <c r="I175" s="108"/>
      <c r="J175" s="107"/>
      <c r="K175" s="108"/>
      <c r="L175" s="108"/>
      <c r="M175" s="108"/>
      <c r="N175" s="108"/>
      <c r="O175" s="108"/>
      <c r="P175" s="108"/>
      <c r="Q175" s="108"/>
      <c r="R175" s="109"/>
      <c r="S175" s="107"/>
      <c r="T175" s="107"/>
      <c r="U175" s="107"/>
    </row>
    <row r="176" spans="1:21" ht="20.25" customHeight="1" hidden="1">
      <c r="A176" s="82" t="s">
        <v>38</v>
      </c>
      <c r="B176" s="83" t="s">
        <v>78</v>
      </c>
      <c r="C176" s="25" t="s">
        <v>2</v>
      </c>
      <c r="D176" s="2"/>
      <c r="E176" s="2"/>
      <c r="F176" s="165"/>
      <c r="G176" s="2"/>
      <c r="H176" s="165"/>
      <c r="I176" s="85"/>
      <c r="J176" s="27">
        <f aca="true" t="shared" si="77" ref="J176:J181">SUM(K176:R176)</f>
        <v>0</v>
      </c>
      <c r="K176" s="85"/>
      <c r="L176" s="85"/>
      <c r="M176" s="85"/>
      <c r="N176" s="85"/>
      <c r="O176" s="85"/>
      <c r="P176" s="85"/>
      <c r="Q176" s="85"/>
      <c r="R176" s="86"/>
      <c r="S176" s="27">
        <f aca="true" t="shared" si="78" ref="S176:U181">SUM(T176:AA176)</f>
        <v>0</v>
      </c>
      <c r="T176" s="27">
        <f t="shared" si="78"/>
        <v>0</v>
      </c>
      <c r="U176" s="27">
        <f t="shared" si="78"/>
        <v>0</v>
      </c>
    </row>
    <row r="177" spans="1:21" ht="16.5" customHeight="1" hidden="1">
      <c r="A177" s="82" t="s">
        <v>38</v>
      </c>
      <c r="B177" s="83" t="s">
        <v>79</v>
      </c>
      <c r="C177" s="25" t="s">
        <v>6</v>
      </c>
      <c r="D177" s="2">
        <v>0</v>
      </c>
      <c r="E177" s="2">
        <v>0</v>
      </c>
      <c r="F177" s="165">
        <v>0</v>
      </c>
      <c r="G177" s="2">
        <f>SUM(D177:F177)</f>
        <v>0</v>
      </c>
      <c r="H177" s="165"/>
      <c r="I177" s="85">
        <v>0</v>
      </c>
      <c r="J177" s="27">
        <f t="shared" si="77"/>
        <v>0</v>
      </c>
      <c r="K177" s="85"/>
      <c r="L177" s="85"/>
      <c r="M177" s="85"/>
      <c r="N177" s="85"/>
      <c r="O177" s="85"/>
      <c r="P177" s="85"/>
      <c r="Q177" s="85"/>
      <c r="R177" s="86"/>
      <c r="S177" s="27">
        <f t="shared" si="78"/>
        <v>0</v>
      </c>
      <c r="T177" s="27">
        <f t="shared" si="78"/>
        <v>0</v>
      </c>
      <c r="U177" s="27">
        <f t="shared" si="78"/>
        <v>0</v>
      </c>
    </row>
    <row r="178" spans="1:21" ht="14.25" customHeight="1" hidden="1">
      <c r="A178" s="82" t="s">
        <v>38</v>
      </c>
      <c r="B178" s="83" t="s">
        <v>47</v>
      </c>
      <c r="C178" s="25" t="s">
        <v>10</v>
      </c>
      <c r="D178" s="2">
        <v>0</v>
      </c>
      <c r="E178" s="2"/>
      <c r="F178" s="165"/>
      <c r="G178" s="2">
        <f>SUM(D178:F178)</f>
        <v>0</v>
      </c>
      <c r="H178" s="165"/>
      <c r="I178" s="85"/>
      <c r="J178" s="27">
        <f t="shared" si="77"/>
        <v>0</v>
      </c>
      <c r="K178" s="85"/>
      <c r="L178" s="85"/>
      <c r="M178" s="85"/>
      <c r="N178" s="85"/>
      <c r="O178" s="85"/>
      <c r="P178" s="85"/>
      <c r="Q178" s="85"/>
      <c r="R178" s="86"/>
      <c r="S178" s="27">
        <f t="shared" si="78"/>
        <v>0</v>
      </c>
      <c r="T178" s="27">
        <f t="shared" si="78"/>
        <v>0</v>
      </c>
      <c r="U178" s="27">
        <f t="shared" si="78"/>
        <v>0</v>
      </c>
    </row>
    <row r="179" spans="1:21" ht="15.75" hidden="1">
      <c r="A179" s="82" t="s">
        <v>38</v>
      </c>
      <c r="B179" s="83" t="s">
        <v>37</v>
      </c>
      <c r="C179" s="91" t="s">
        <v>12</v>
      </c>
      <c r="D179" s="2">
        <v>0</v>
      </c>
      <c r="E179" s="2"/>
      <c r="F179" s="165"/>
      <c r="G179" s="2">
        <f>SUM(D179:F179)</f>
        <v>0</v>
      </c>
      <c r="H179" s="165"/>
      <c r="I179" s="85">
        <v>0</v>
      </c>
      <c r="J179" s="27">
        <f t="shared" si="77"/>
        <v>0</v>
      </c>
      <c r="K179" s="85"/>
      <c r="L179" s="85"/>
      <c r="M179" s="85"/>
      <c r="N179" s="85"/>
      <c r="O179" s="85"/>
      <c r="P179" s="85"/>
      <c r="Q179" s="85"/>
      <c r="R179" s="86"/>
      <c r="S179" s="27">
        <f t="shared" si="78"/>
        <v>0</v>
      </c>
      <c r="T179" s="27">
        <f t="shared" si="78"/>
        <v>0</v>
      </c>
      <c r="U179" s="27">
        <f t="shared" si="78"/>
        <v>0</v>
      </c>
    </row>
    <row r="180" spans="1:21" ht="15.75" hidden="1">
      <c r="A180" s="82" t="s">
        <v>38</v>
      </c>
      <c r="B180" s="83" t="s">
        <v>49</v>
      </c>
      <c r="C180" s="76" t="s">
        <v>14</v>
      </c>
      <c r="D180" s="2"/>
      <c r="E180" s="2"/>
      <c r="F180" s="165"/>
      <c r="G180" s="2"/>
      <c r="H180" s="165"/>
      <c r="I180" s="85"/>
      <c r="J180" s="27">
        <f t="shared" si="77"/>
        <v>0</v>
      </c>
      <c r="K180" s="85"/>
      <c r="L180" s="85"/>
      <c r="M180" s="85"/>
      <c r="N180" s="85"/>
      <c r="O180" s="85"/>
      <c r="P180" s="85"/>
      <c r="Q180" s="85"/>
      <c r="R180" s="86"/>
      <c r="S180" s="27">
        <f t="shared" si="78"/>
        <v>0</v>
      </c>
      <c r="T180" s="27">
        <f t="shared" si="78"/>
        <v>0</v>
      </c>
      <c r="U180" s="27">
        <f t="shared" si="78"/>
        <v>0</v>
      </c>
    </row>
    <row r="181" spans="1:21" ht="15.75" hidden="1">
      <c r="A181" s="82" t="s">
        <v>38</v>
      </c>
      <c r="B181" s="83" t="s">
        <v>54</v>
      </c>
      <c r="C181" s="76" t="s">
        <v>15</v>
      </c>
      <c r="D181" s="2"/>
      <c r="E181" s="2"/>
      <c r="F181" s="165"/>
      <c r="G181" s="2"/>
      <c r="H181" s="165"/>
      <c r="I181" s="85"/>
      <c r="J181" s="27">
        <f t="shared" si="77"/>
        <v>0</v>
      </c>
      <c r="K181" s="85"/>
      <c r="L181" s="85"/>
      <c r="M181" s="85"/>
      <c r="N181" s="85"/>
      <c r="O181" s="85"/>
      <c r="P181" s="85"/>
      <c r="Q181" s="85"/>
      <c r="R181" s="86"/>
      <c r="S181" s="27">
        <f t="shared" si="78"/>
        <v>0</v>
      </c>
      <c r="T181" s="27">
        <f t="shared" si="78"/>
        <v>0</v>
      </c>
      <c r="U181" s="27">
        <f t="shared" si="78"/>
        <v>0</v>
      </c>
    </row>
    <row r="182" spans="1:21" ht="18.75" hidden="1">
      <c r="A182" s="211" t="s">
        <v>39</v>
      </c>
      <c r="B182" s="212"/>
      <c r="C182" s="212"/>
      <c r="D182" s="65">
        <f aca="true" t="shared" si="79" ref="D182:R182">SUM(D176:D181)</f>
        <v>0</v>
      </c>
      <c r="E182" s="65">
        <f t="shared" si="79"/>
        <v>0</v>
      </c>
      <c r="F182" s="173">
        <f t="shared" si="79"/>
        <v>0</v>
      </c>
      <c r="G182" s="65">
        <f t="shared" si="79"/>
        <v>0</v>
      </c>
      <c r="H182" s="173">
        <f t="shared" si="79"/>
        <v>0</v>
      </c>
      <c r="I182" s="67">
        <f t="shared" si="79"/>
        <v>0</v>
      </c>
      <c r="J182" s="66">
        <f>SUM(J176:J181)</f>
        <v>0</v>
      </c>
      <c r="K182" s="67">
        <f t="shared" si="79"/>
        <v>0</v>
      </c>
      <c r="L182" s="67">
        <f t="shared" si="79"/>
        <v>0</v>
      </c>
      <c r="M182" s="67">
        <f t="shared" si="79"/>
        <v>0</v>
      </c>
      <c r="N182" s="67">
        <f t="shared" si="79"/>
        <v>0</v>
      </c>
      <c r="O182" s="67">
        <f>SUM(O176:O181)</f>
        <v>0</v>
      </c>
      <c r="P182" s="67">
        <f t="shared" si="79"/>
        <v>0</v>
      </c>
      <c r="Q182" s="67">
        <f t="shared" si="79"/>
        <v>0</v>
      </c>
      <c r="R182" s="68">
        <f t="shared" si="79"/>
        <v>0</v>
      </c>
      <c r="S182" s="66">
        <f>SUM(S176:S181)</f>
        <v>0</v>
      </c>
      <c r="T182" s="66">
        <f>SUM(T176:T181)</f>
        <v>0</v>
      </c>
      <c r="U182" s="66">
        <f>SUM(U176:U181)</f>
        <v>0</v>
      </c>
    </row>
    <row r="183" spans="1:21" ht="15.75">
      <c r="A183" s="223" t="s">
        <v>68</v>
      </c>
      <c r="B183" s="224"/>
      <c r="C183" s="225"/>
      <c r="D183" s="70"/>
      <c r="E183" s="70"/>
      <c r="F183" s="174"/>
      <c r="G183" s="70"/>
      <c r="H183" s="174"/>
      <c r="I183" s="71"/>
      <c r="J183" s="71"/>
      <c r="K183" s="71"/>
      <c r="L183" s="71"/>
      <c r="M183" s="71"/>
      <c r="N183" s="71"/>
      <c r="O183" s="71"/>
      <c r="P183" s="71"/>
      <c r="Q183" s="71"/>
      <c r="R183" s="72"/>
      <c r="S183" s="71"/>
      <c r="T183" s="71"/>
      <c r="U183" s="71"/>
    </row>
    <row r="184" spans="1:21" ht="21.75" customHeight="1">
      <c r="A184" s="39" t="s">
        <v>69</v>
      </c>
      <c r="B184" s="18">
        <v>210</v>
      </c>
      <c r="C184" s="19" t="s">
        <v>30</v>
      </c>
      <c r="D184" s="73">
        <f>SUM(D185,D189,D188)</f>
        <v>536</v>
      </c>
      <c r="E184" s="73">
        <f aca="true" t="shared" si="80" ref="E184:R184">SUM(E185,E189,E188)</f>
        <v>65</v>
      </c>
      <c r="F184" s="163">
        <f t="shared" si="80"/>
        <v>85</v>
      </c>
      <c r="G184" s="73">
        <f t="shared" si="80"/>
        <v>686</v>
      </c>
      <c r="H184" s="163">
        <f t="shared" si="80"/>
        <v>0</v>
      </c>
      <c r="I184" s="74">
        <f t="shared" si="80"/>
        <v>1256.9</v>
      </c>
      <c r="J184" s="74">
        <f>SUM(J185,J189,J188)</f>
        <v>1207.5</v>
      </c>
      <c r="K184" s="74">
        <f t="shared" si="80"/>
        <v>580.6</v>
      </c>
      <c r="L184" s="74">
        <f t="shared" si="80"/>
        <v>0</v>
      </c>
      <c r="M184" s="74">
        <f>SUM(M185,M189,M188)</f>
        <v>129.4</v>
      </c>
      <c r="N184" s="74">
        <f t="shared" si="80"/>
        <v>383.29999999999995</v>
      </c>
      <c r="O184" s="74">
        <f>SUM(O185,O189,O188)</f>
        <v>0</v>
      </c>
      <c r="P184" s="74">
        <f t="shared" si="80"/>
        <v>0</v>
      </c>
      <c r="Q184" s="74">
        <f t="shared" si="80"/>
        <v>0</v>
      </c>
      <c r="R184" s="75">
        <f t="shared" si="80"/>
        <v>0</v>
      </c>
      <c r="S184" s="74">
        <f>SUM(S185,S189,S188)</f>
        <v>0</v>
      </c>
      <c r="T184" s="74">
        <f>SUM(T185,T189,T188)</f>
        <v>1207.5</v>
      </c>
      <c r="U184" s="74">
        <f>SUM(U185,U189,U188)</f>
        <v>739.5</v>
      </c>
    </row>
    <row r="185" spans="1:21" ht="20.25" customHeight="1">
      <c r="A185" s="39" t="s">
        <v>69</v>
      </c>
      <c r="B185" s="18">
        <v>211</v>
      </c>
      <c r="C185" s="19" t="s">
        <v>128</v>
      </c>
      <c r="D185" s="110">
        <f>SUM(D186:D187)</f>
        <v>409</v>
      </c>
      <c r="E185" s="110">
        <f aca="true" t="shared" si="81" ref="E185:R185">SUM(E186:E187)</f>
        <v>50</v>
      </c>
      <c r="F185" s="184">
        <f t="shared" si="81"/>
        <v>65</v>
      </c>
      <c r="G185" s="110">
        <f t="shared" si="81"/>
        <v>524</v>
      </c>
      <c r="H185" s="184">
        <f t="shared" si="81"/>
        <v>0</v>
      </c>
      <c r="I185" s="111">
        <f t="shared" si="81"/>
        <v>960</v>
      </c>
      <c r="J185" s="202">
        <f t="shared" si="81"/>
        <v>928</v>
      </c>
      <c r="K185" s="111">
        <f t="shared" si="81"/>
        <v>416.2</v>
      </c>
      <c r="L185" s="111">
        <f t="shared" si="81"/>
        <v>0</v>
      </c>
      <c r="M185" s="111">
        <f>SUM(M186:M187)</f>
        <v>129.4</v>
      </c>
      <c r="N185" s="111">
        <f t="shared" si="81"/>
        <v>294.4</v>
      </c>
      <c r="O185" s="111">
        <f>SUM(O186:O187)</f>
        <v>0</v>
      </c>
      <c r="P185" s="111">
        <f t="shared" si="81"/>
        <v>0</v>
      </c>
      <c r="Q185" s="111">
        <f t="shared" si="81"/>
        <v>0</v>
      </c>
      <c r="R185" s="153">
        <f t="shared" si="81"/>
        <v>0</v>
      </c>
      <c r="S185" s="202">
        <f>SUM(S186:S187)</f>
        <v>0</v>
      </c>
      <c r="T185" s="202">
        <f>SUM(T186:T187)</f>
        <v>928</v>
      </c>
      <c r="U185" s="202">
        <f>SUM(U186:U187)</f>
        <v>568</v>
      </c>
    </row>
    <row r="186" spans="1:21" ht="17.25" customHeight="1">
      <c r="A186" s="44" t="s">
        <v>100</v>
      </c>
      <c r="B186" s="45">
        <v>211</v>
      </c>
      <c r="C186" s="46" t="s">
        <v>129</v>
      </c>
      <c r="D186" s="149">
        <v>409</v>
      </c>
      <c r="E186" s="149">
        <v>45</v>
      </c>
      <c r="F186" s="158">
        <v>59.1</v>
      </c>
      <c r="G186" s="48">
        <f>SUM(D186:F186)</f>
        <v>513.1</v>
      </c>
      <c r="H186" s="194"/>
      <c r="I186" s="197">
        <v>640</v>
      </c>
      <c r="J186" s="198">
        <v>648.2</v>
      </c>
      <c r="K186" s="49">
        <v>300</v>
      </c>
      <c r="L186" s="49"/>
      <c r="M186" s="49"/>
      <c r="N186" s="49">
        <v>294.4</v>
      </c>
      <c r="O186" s="49"/>
      <c r="P186" s="49"/>
      <c r="Q186" s="49"/>
      <c r="R186" s="50"/>
      <c r="S186" s="85">
        <f>T186-J186</f>
        <v>0</v>
      </c>
      <c r="T186" s="198">
        <v>648.2</v>
      </c>
      <c r="U186" s="198">
        <v>404.6</v>
      </c>
    </row>
    <row r="187" spans="1:21" ht="19.5" customHeight="1">
      <c r="A187" s="44" t="s">
        <v>100</v>
      </c>
      <c r="B187" s="45">
        <v>211</v>
      </c>
      <c r="C187" s="46" t="s">
        <v>130</v>
      </c>
      <c r="D187" s="150"/>
      <c r="E187" s="150">
        <v>5</v>
      </c>
      <c r="F187" s="159">
        <v>5.9</v>
      </c>
      <c r="G187" s="48">
        <f>SUM(D187:F187)</f>
        <v>10.9</v>
      </c>
      <c r="H187" s="194"/>
      <c r="I187" s="197">
        <v>320</v>
      </c>
      <c r="J187" s="198">
        <v>279.8</v>
      </c>
      <c r="K187" s="49">
        <v>116.2</v>
      </c>
      <c r="L187" s="49"/>
      <c r="M187" s="49">
        <v>129.4</v>
      </c>
      <c r="N187" s="49"/>
      <c r="O187" s="49"/>
      <c r="P187" s="49"/>
      <c r="Q187" s="49"/>
      <c r="R187" s="50"/>
      <c r="S187" s="85">
        <f>T187-J187</f>
        <v>0</v>
      </c>
      <c r="T187" s="198">
        <v>279.8</v>
      </c>
      <c r="U187" s="198">
        <v>163.4</v>
      </c>
    </row>
    <row r="188" spans="1:21" ht="16.5" customHeight="1" hidden="1">
      <c r="A188" s="36" t="s">
        <v>69</v>
      </c>
      <c r="B188" s="24">
        <v>212</v>
      </c>
      <c r="C188" s="25" t="s">
        <v>2</v>
      </c>
      <c r="D188" s="112">
        <v>3</v>
      </c>
      <c r="E188" s="112"/>
      <c r="F188" s="185"/>
      <c r="G188" s="2">
        <f>SUM(D188:F188)</f>
        <v>3</v>
      </c>
      <c r="H188" s="174"/>
      <c r="I188" s="28">
        <v>7</v>
      </c>
      <c r="J188" s="85">
        <f aca="true" t="shared" si="82" ref="J188:J202">SUM(K188:R188)</f>
        <v>0</v>
      </c>
      <c r="K188" s="28"/>
      <c r="L188" s="28"/>
      <c r="M188" s="28"/>
      <c r="N188" s="28"/>
      <c r="O188" s="28"/>
      <c r="P188" s="28"/>
      <c r="Q188" s="28"/>
      <c r="R188" s="29"/>
      <c r="S188" s="85">
        <f>T188-J188</f>
        <v>0</v>
      </c>
      <c r="T188" s="85">
        <f>SUM(U188:AB188)</f>
        <v>0</v>
      </c>
      <c r="U188" s="85">
        <v>0</v>
      </c>
    </row>
    <row r="189" spans="1:21" ht="19.5" customHeight="1">
      <c r="A189" s="39" t="s">
        <v>69</v>
      </c>
      <c r="B189" s="18">
        <v>213</v>
      </c>
      <c r="C189" s="19" t="s">
        <v>127</v>
      </c>
      <c r="D189" s="110">
        <f>SUM(D190:D191)</f>
        <v>124</v>
      </c>
      <c r="E189" s="110">
        <f aca="true" t="shared" si="83" ref="E189:R189">SUM(E190:E191)</f>
        <v>15</v>
      </c>
      <c r="F189" s="184">
        <f t="shared" si="83"/>
        <v>20</v>
      </c>
      <c r="G189" s="52">
        <f t="shared" si="83"/>
        <v>159</v>
      </c>
      <c r="H189" s="184">
        <f t="shared" si="83"/>
        <v>0</v>
      </c>
      <c r="I189" s="111">
        <f>SUM(I190:I191)</f>
        <v>289.9</v>
      </c>
      <c r="J189" s="202">
        <f t="shared" si="83"/>
        <v>279.5</v>
      </c>
      <c r="K189" s="111">
        <f t="shared" si="83"/>
        <v>164.4</v>
      </c>
      <c r="L189" s="111">
        <f t="shared" si="83"/>
        <v>0</v>
      </c>
      <c r="M189" s="111">
        <f>SUM(M190:M191)</f>
        <v>0</v>
      </c>
      <c r="N189" s="111">
        <f t="shared" si="83"/>
        <v>88.9</v>
      </c>
      <c r="O189" s="111">
        <f>SUM(O190:O191)</f>
        <v>0</v>
      </c>
      <c r="P189" s="111">
        <f t="shared" si="83"/>
        <v>0</v>
      </c>
      <c r="Q189" s="111">
        <f t="shared" si="83"/>
        <v>0</v>
      </c>
      <c r="R189" s="153">
        <f t="shared" si="83"/>
        <v>0</v>
      </c>
      <c r="S189" s="202">
        <f>SUM(S190:S191)</f>
        <v>0</v>
      </c>
      <c r="T189" s="202">
        <f>SUM(T190:T191)</f>
        <v>279.5</v>
      </c>
      <c r="U189" s="202">
        <f>SUM(U190:U191)</f>
        <v>171.5</v>
      </c>
    </row>
    <row r="190" spans="1:21" ht="15.75" customHeight="1">
      <c r="A190" s="44" t="s">
        <v>100</v>
      </c>
      <c r="B190" s="45">
        <v>213</v>
      </c>
      <c r="C190" s="46" t="s">
        <v>150</v>
      </c>
      <c r="D190" s="149">
        <v>124</v>
      </c>
      <c r="E190" s="149">
        <v>14</v>
      </c>
      <c r="F190" s="158">
        <v>18</v>
      </c>
      <c r="G190" s="48">
        <f>SUM(D190:F190)</f>
        <v>156</v>
      </c>
      <c r="H190" s="194"/>
      <c r="I190" s="197">
        <v>193.3</v>
      </c>
      <c r="J190" s="198">
        <v>189.1</v>
      </c>
      <c r="K190" s="49">
        <v>104</v>
      </c>
      <c r="L190" s="49"/>
      <c r="M190" s="49"/>
      <c r="N190" s="49">
        <v>88.9</v>
      </c>
      <c r="O190" s="49"/>
      <c r="P190" s="49"/>
      <c r="Q190" s="49"/>
      <c r="R190" s="50"/>
      <c r="S190" s="85">
        <f>T190-J190</f>
        <v>0</v>
      </c>
      <c r="T190" s="198">
        <v>189.1</v>
      </c>
      <c r="U190" s="198">
        <v>122.2</v>
      </c>
    </row>
    <row r="191" spans="1:21" ht="18" customHeight="1">
      <c r="A191" s="44" t="s">
        <v>100</v>
      </c>
      <c r="B191" s="45">
        <v>213</v>
      </c>
      <c r="C191" s="152" t="s">
        <v>149</v>
      </c>
      <c r="D191" s="150"/>
      <c r="E191" s="150">
        <v>1</v>
      </c>
      <c r="F191" s="159">
        <v>2</v>
      </c>
      <c r="G191" s="48">
        <f>SUM(D191:F191)</f>
        <v>3</v>
      </c>
      <c r="H191" s="194"/>
      <c r="I191" s="197">
        <v>96.6</v>
      </c>
      <c r="J191" s="198">
        <v>90.4</v>
      </c>
      <c r="K191" s="49">
        <v>60.4</v>
      </c>
      <c r="L191" s="49"/>
      <c r="M191" s="49"/>
      <c r="N191" s="49"/>
      <c r="O191" s="49"/>
      <c r="P191" s="49"/>
      <c r="Q191" s="49"/>
      <c r="R191" s="50"/>
      <c r="S191" s="85">
        <f>T191-J191</f>
        <v>0</v>
      </c>
      <c r="T191" s="198">
        <v>90.4</v>
      </c>
      <c r="U191" s="198">
        <v>49.3</v>
      </c>
    </row>
    <row r="192" spans="1:21" ht="18" customHeight="1">
      <c r="A192" s="39" t="s">
        <v>69</v>
      </c>
      <c r="B192" s="18">
        <v>220</v>
      </c>
      <c r="C192" s="19" t="s">
        <v>4</v>
      </c>
      <c r="D192" s="110">
        <f aca="true" t="shared" si="84" ref="D192:R192">SUM(D193:D198)</f>
        <v>81</v>
      </c>
      <c r="E192" s="110">
        <f t="shared" si="84"/>
        <v>20</v>
      </c>
      <c r="F192" s="184">
        <f t="shared" si="84"/>
        <v>14.56</v>
      </c>
      <c r="G192" s="110">
        <f t="shared" si="84"/>
        <v>115.56</v>
      </c>
      <c r="H192" s="184">
        <f t="shared" si="84"/>
        <v>0</v>
      </c>
      <c r="I192" s="111">
        <f t="shared" si="84"/>
        <v>157</v>
      </c>
      <c r="J192" s="202">
        <f t="shared" si="84"/>
        <v>121.1</v>
      </c>
      <c r="K192" s="111">
        <f t="shared" si="84"/>
        <v>11.3</v>
      </c>
      <c r="L192" s="111">
        <f t="shared" si="84"/>
        <v>0</v>
      </c>
      <c r="M192" s="111">
        <f>SUM(M193:M198)</f>
        <v>101</v>
      </c>
      <c r="N192" s="111">
        <f t="shared" si="84"/>
        <v>0</v>
      </c>
      <c r="O192" s="111">
        <f>SUM(O193:O198)</f>
        <v>0</v>
      </c>
      <c r="P192" s="111">
        <f t="shared" si="84"/>
        <v>0</v>
      </c>
      <c r="Q192" s="111">
        <f t="shared" si="84"/>
        <v>0</v>
      </c>
      <c r="R192" s="153">
        <f t="shared" si="84"/>
        <v>0</v>
      </c>
      <c r="S192" s="202">
        <f>SUM(S193:S198)</f>
        <v>0</v>
      </c>
      <c r="T192" s="202">
        <f>SUM(T193:T198)</f>
        <v>121.1</v>
      </c>
      <c r="U192" s="202">
        <f>SUM(U193:U198)</f>
        <v>55.7</v>
      </c>
    </row>
    <row r="193" spans="1:21" ht="17.25" customHeight="1">
      <c r="A193" s="36" t="s">
        <v>69</v>
      </c>
      <c r="B193" s="24">
        <v>221</v>
      </c>
      <c r="C193" s="25" t="s">
        <v>5</v>
      </c>
      <c r="D193" s="112">
        <v>5</v>
      </c>
      <c r="E193" s="155">
        <v>1</v>
      </c>
      <c r="F193" s="186">
        <v>0.56</v>
      </c>
      <c r="G193" s="2">
        <f aca="true" t="shared" si="85" ref="G193:G199">SUM(D193:F193)</f>
        <v>6.5600000000000005</v>
      </c>
      <c r="H193" s="175">
        <v>0</v>
      </c>
      <c r="I193" s="28">
        <v>9</v>
      </c>
      <c r="J193" s="85">
        <v>9.3</v>
      </c>
      <c r="K193" s="28">
        <v>6.3</v>
      </c>
      <c r="L193" s="28"/>
      <c r="M193" s="28"/>
      <c r="N193" s="28"/>
      <c r="O193" s="28"/>
      <c r="P193" s="28"/>
      <c r="Q193" s="28"/>
      <c r="R193" s="29"/>
      <c r="S193" s="85">
        <f aca="true" t="shared" si="86" ref="S193:S202">T193-J193</f>
        <v>0</v>
      </c>
      <c r="T193" s="85">
        <v>9.3</v>
      </c>
      <c r="U193" s="85">
        <v>4.7</v>
      </c>
    </row>
    <row r="194" spans="1:21" ht="17.25" customHeight="1" hidden="1">
      <c r="A194" s="36" t="s">
        <v>69</v>
      </c>
      <c r="B194" s="24">
        <v>222</v>
      </c>
      <c r="C194" s="25" t="s">
        <v>6</v>
      </c>
      <c r="D194" s="112"/>
      <c r="E194" s="155">
        <v>0</v>
      </c>
      <c r="F194" s="186">
        <v>0</v>
      </c>
      <c r="G194" s="2">
        <f t="shared" si="85"/>
        <v>0</v>
      </c>
      <c r="H194" s="175">
        <v>0</v>
      </c>
      <c r="I194" s="28">
        <v>2</v>
      </c>
      <c r="J194" s="85">
        <f t="shared" si="82"/>
        <v>0</v>
      </c>
      <c r="K194" s="28"/>
      <c r="L194" s="28"/>
      <c r="M194" s="28"/>
      <c r="N194" s="28"/>
      <c r="O194" s="28"/>
      <c r="P194" s="28"/>
      <c r="Q194" s="28"/>
      <c r="R194" s="29"/>
      <c r="S194" s="85">
        <f t="shared" si="86"/>
        <v>0</v>
      </c>
      <c r="T194" s="85">
        <f>SUM(U194:AB194)</f>
        <v>0</v>
      </c>
      <c r="U194" s="85">
        <v>0</v>
      </c>
    </row>
    <row r="195" spans="1:21" ht="17.25" customHeight="1">
      <c r="A195" s="36" t="s">
        <v>69</v>
      </c>
      <c r="B195" s="24">
        <v>223</v>
      </c>
      <c r="C195" s="25" t="s">
        <v>7</v>
      </c>
      <c r="D195" s="112">
        <v>71</v>
      </c>
      <c r="E195" s="155">
        <v>6</v>
      </c>
      <c r="F195" s="186">
        <v>6</v>
      </c>
      <c r="G195" s="2">
        <f t="shared" si="85"/>
        <v>83</v>
      </c>
      <c r="H195" s="175"/>
      <c r="I195" s="28">
        <v>101</v>
      </c>
      <c r="J195" s="85">
        <f t="shared" si="82"/>
        <v>101</v>
      </c>
      <c r="K195" s="28"/>
      <c r="L195" s="28"/>
      <c r="M195" s="28">
        <v>101</v>
      </c>
      <c r="N195" s="28"/>
      <c r="O195" s="28"/>
      <c r="P195" s="28"/>
      <c r="Q195" s="28"/>
      <c r="R195" s="29"/>
      <c r="S195" s="85">
        <f t="shared" si="86"/>
        <v>0</v>
      </c>
      <c r="T195" s="85">
        <v>101</v>
      </c>
      <c r="U195" s="85">
        <v>51</v>
      </c>
    </row>
    <row r="196" spans="1:21" ht="17.25" customHeight="1" hidden="1">
      <c r="A196" s="36" t="s">
        <v>69</v>
      </c>
      <c r="B196" s="24">
        <v>224</v>
      </c>
      <c r="C196" s="25" t="s">
        <v>8</v>
      </c>
      <c r="D196" s="76"/>
      <c r="E196" s="144">
        <v>0</v>
      </c>
      <c r="F196" s="175">
        <v>0</v>
      </c>
      <c r="G196" s="2">
        <f t="shared" si="85"/>
        <v>0</v>
      </c>
      <c r="H196" s="175"/>
      <c r="I196" s="28">
        <v>3</v>
      </c>
      <c r="J196" s="85">
        <f t="shared" si="82"/>
        <v>0</v>
      </c>
      <c r="K196" s="28"/>
      <c r="L196" s="28"/>
      <c r="M196" s="28"/>
      <c r="N196" s="28"/>
      <c r="O196" s="28"/>
      <c r="P196" s="28"/>
      <c r="Q196" s="28"/>
      <c r="R196" s="29"/>
      <c r="S196" s="85">
        <f t="shared" si="86"/>
        <v>0</v>
      </c>
      <c r="T196" s="85">
        <f>SUM(U196:AB196)</f>
        <v>0</v>
      </c>
      <c r="U196" s="85">
        <v>0</v>
      </c>
    </row>
    <row r="197" spans="1:21" ht="17.25" customHeight="1">
      <c r="A197" s="36" t="s">
        <v>69</v>
      </c>
      <c r="B197" s="24">
        <v>225</v>
      </c>
      <c r="C197" s="25" t="s">
        <v>9</v>
      </c>
      <c r="D197" s="76">
        <v>0</v>
      </c>
      <c r="E197" s="144">
        <v>0</v>
      </c>
      <c r="F197" s="175">
        <v>0</v>
      </c>
      <c r="G197" s="2">
        <f t="shared" si="85"/>
        <v>0</v>
      </c>
      <c r="H197" s="175">
        <f>5.1-5.1</f>
        <v>0</v>
      </c>
      <c r="I197" s="28">
        <v>23</v>
      </c>
      <c r="J197" s="85">
        <f t="shared" si="82"/>
        <v>5</v>
      </c>
      <c r="K197" s="28">
        <v>5</v>
      </c>
      <c r="L197" s="28"/>
      <c r="M197" s="28"/>
      <c r="N197" s="28"/>
      <c r="O197" s="28"/>
      <c r="P197" s="28"/>
      <c r="Q197" s="28"/>
      <c r="R197" s="29"/>
      <c r="S197" s="85">
        <f t="shared" si="86"/>
        <v>0</v>
      </c>
      <c r="T197" s="85">
        <v>5</v>
      </c>
      <c r="U197" s="85"/>
    </row>
    <row r="198" spans="1:21" ht="17.25" customHeight="1">
      <c r="A198" s="36" t="s">
        <v>69</v>
      </c>
      <c r="B198" s="24">
        <v>226</v>
      </c>
      <c r="C198" s="25" t="s">
        <v>10</v>
      </c>
      <c r="D198" s="76">
        <v>5</v>
      </c>
      <c r="E198" s="144">
        <v>13</v>
      </c>
      <c r="F198" s="175">
        <v>8</v>
      </c>
      <c r="G198" s="2">
        <f t="shared" si="85"/>
        <v>26</v>
      </c>
      <c r="H198" s="175">
        <f>32.5-32.5</f>
        <v>0</v>
      </c>
      <c r="I198" s="28">
        <v>19</v>
      </c>
      <c r="J198" s="85">
        <v>5.8</v>
      </c>
      <c r="K198" s="28"/>
      <c r="L198" s="28"/>
      <c r="M198" s="28"/>
      <c r="N198" s="28"/>
      <c r="O198" s="28"/>
      <c r="P198" s="28"/>
      <c r="Q198" s="28"/>
      <c r="R198" s="29"/>
      <c r="S198" s="85">
        <f t="shared" si="86"/>
        <v>0</v>
      </c>
      <c r="T198" s="85">
        <v>5.8</v>
      </c>
      <c r="U198" s="85">
        <v>0</v>
      </c>
    </row>
    <row r="199" spans="1:21" ht="17.25" customHeight="1">
      <c r="A199" s="39" t="s">
        <v>69</v>
      </c>
      <c r="B199" s="18">
        <v>290</v>
      </c>
      <c r="C199" s="19" t="s">
        <v>12</v>
      </c>
      <c r="D199" s="52">
        <v>8</v>
      </c>
      <c r="E199" s="142">
        <v>0</v>
      </c>
      <c r="F199" s="170">
        <v>0</v>
      </c>
      <c r="G199" s="40">
        <f t="shared" si="85"/>
        <v>8</v>
      </c>
      <c r="H199" s="170">
        <v>0</v>
      </c>
      <c r="I199" s="21">
        <v>31</v>
      </c>
      <c r="J199" s="74">
        <f t="shared" si="82"/>
        <v>10</v>
      </c>
      <c r="K199" s="21">
        <v>10</v>
      </c>
      <c r="L199" s="21"/>
      <c r="M199" s="21"/>
      <c r="N199" s="21"/>
      <c r="O199" s="21"/>
      <c r="P199" s="21"/>
      <c r="Q199" s="21"/>
      <c r="R199" s="22"/>
      <c r="S199" s="85">
        <f t="shared" si="86"/>
        <v>0</v>
      </c>
      <c r="T199" s="74">
        <v>10</v>
      </c>
      <c r="U199" s="74">
        <v>4.7</v>
      </c>
    </row>
    <row r="200" spans="1:21" ht="17.25" customHeight="1">
      <c r="A200" s="39" t="s">
        <v>69</v>
      </c>
      <c r="B200" s="18">
        <v>300</v>
      </c>
      <c r="C200" s="19" t="s">
        <v>13</v>
      </c>
      <c r="D200" s="52">
        <f>SUM(D201:D202)</f>
        <v>52</v>
      </c>
      <c r="E200" s="52">
        <f aca="true" t="shared" si="87" ref="E200:R200">SUM(E201:E202)</f>
        <v>5</v>
      </c>
      <c r="F200" s="163">
        <f t="shared" si="87"/>
        <v>16</v>
      </c>
      <c r="G200" s="52">
        <f t="shared" si="87"/>
        <v>73</v>
      </c>
      <c r="H200" s="163">
        <f t="shared" si="87"/>
        <v>0</v>
      </c>
      <c r="I200" s="21">
        <f t="shared" si="87"/>
        <v>50</v>
      </c>
      <c r="J200" s="74">
        <f t="shared" si="87"/>
        <v>15</v>
      </c>
      <c r="K200" s="21">
        <f t="shared" si="87"/>
        <v>5</v>
      </c>
      <c r="L200" s="21">
        <f t="shared" si="87"/>
        <v>0</v>
      </c>
      <c r="M200" s="21">
        <f>SUM(M201:M202)</f>
        <v>0</v>
      </c>
      <c r="N200" s="21">
        <f t="shared" si="87"/>
        <v>0</v>
      </c>
      <c r="O200" s="21">
        <f>SUM(O201:O202)</f>
        <v>0</v>
      </c>
      <c r="P200" s="21">
        <f t="shared" si="87"/>
        <v>0</v>
      </c>
      <c r="Q200" s="21">
        <f t="shared" si="87"/>
        <v>0</v>
      </c>
      <c r="R200" s="22">
        <f t="shared" si="87"/>
        <v>0</v>
      </c>
      <c r="S200" s="74">
        <f>SUM(S201:S202)</f>
        <v>0</v>
      </c>
      <c r="T200" s="74">
        <f>SUM(T201:T202)</f>
        <v>15</v>
      </c>
      <c r="U200" s="74">
        <f>SUM(U201:U202)</f>
        <v>0</v>
      </c>
    </row>
    <row r="201" spans="1:21" ht="17.25" customHeight="1">
      <c r="A201" s="36" t="s">
        <v>69</v>
      </c>
      <c r="B201" s="24">
        <v>310</v>
      </c>
      <c r="C201" s="25" t="s">
        <v>14</v>
      </c>
      <c r="D201" s="76">
        <v>52</v>
      </c>
      <c r="E201" s="144">
        <v>0</v>
      </c>
      <c r="F201" s="175">
        <v>11</v>
      </c>
      <c r="G201" s="2">
        <f>SUM(D201:F201)</f>
        <v>63</v>
      </c>
      <c r="H201" s="175">
        <v>0</v>
      </c>
      <c r="I201" s="28">
        <v>31</v>
      </c>
      <c r="J201" s="85">
        <v>10</v>
      </c>
      <c r="K201" s="28"/>
      <c r="L201" s="28"/>
      <c r="M201" s="28"/>
      <c r="N201" s="28"/>
      <c r="O201" s="28"/>
      <c r="P201" s="28"/>
      <c r="Q201" s="28"/>
      <c r="R201" s="29"/>
      <c r="S201" s="85">
        <f t="shared" si="86"/>
        <v>0</v>
      </c>
      <c r="T201" s="85">
        <v>10</v>
      </c>
      <c r="U201" s="85">
        <v>0</v>
      </c>
    </row>
    <row r="202" spans="1:21" ht="15" customHeight="1">
      <c r="A202" s="36" t="s">
        <v>69</v>
      </c>
      <c r="B202" s="24">
        <v>340</v>
      </c>
      <c r="C202" s="25" t="s">
        <v>15</v>
      </c>
      <c r="D202" s="76"/>
      <c r="E202" s="144">
        <v>5</v>
      </c>
      <c r="F202" s="175">
        <v>5</v>
      </c>
      <c r="G202" s="2">
        <f>SUM(D202:F202)</f>
        <v>10</v>
      </c>
      <c r="H202" s="175">
        <v>0</v>
      </c>
      <c r="I202" s="28">
        <v>19</v>
      </c>
      <c r="J202" s="85">
        <f t="shared" si="82"/>
        <v>5</v>
      </c>
      <c r="K202" s="28">
        <v>5</v>
      </c>
      <c r="L202" s="28"/>
      <c r="M202" s="28"/>
      <c r="N202" s="28"/>
      <c r="O202" s="28"/>
      <c r="P202" s="28"/>
      <c r="Q202" s="28"/>
      <c r="R202" s="29"/>
      <c r="S202" s="85">
        <f t="shared" si="86"/>
        <v>0</v>
      </c>
      <c r="T202" s="85">
        <v>5</v>
      </c>
      <c r="U202" s="85">
        <v>0</v>
      </c>
    </row>
    <row r="203" spans="1:21" ht="21" customHeight="1">
      <c r="A203" s="211" t="s">
        <v>70</v>
      </c>
      <c r="B203" s="212"/>
      <c r="C203" s="212"/>
      <c r="D203" s="78">
        <f aca="true" t="shared" si="88" ref="D203:R203">SUM(D184,D192,D199,D200)</f>
        <v>677</v>
      </c>
      <c r="E203" s="78">
        <f t="shared" si="88"/>
        <v>90</v>
      </c>
      <c r="F203" s="176">
        <f t="shared" si="88"/>
        <v>115.56</v>
      </c>
      <c r="G203" s="78">
        <f t="shared" si="88"/>
        <v>882.56</v>
      </c>
      <c r="H203" s="176">
        <f t="shared" si="88"/>
        <v>0</v>
      </c>
      <c r="I203" s="67">
        <f t="shared" si="88"/>
        <v>1494.9</v>
      </c>
      <c r="J203" s="66">
        <f>SUM(J184,J192,J199,J200)</f>
        <v>1353.6</v>
      </c>
      <c r="K203" s="67">
        <f t="shared" si="88"/>
        <v>606.9</v>
      </c>
      <c r="L203" s="67">
        <f t="shared" si="88"/>
        <v>0</v>
      </c>
      <c r="M203" s="67">
        <f>SUM(M184,M192,M199,M200)</f>
        <v>230.4</v>
      </c>
      <c r="N203" s="67">
        <f t="shared" si="88"/>
        <v>383.29999999999995</v>
      </c>
      <c r="O203" s="67">
        <f>SUM(O184,O192,O199,O200)</f>
        <v>0</v>
      </c>
      <c r="P203" s="67">
        <f t="shared" si="88"/>
        <v>0</v>
      </c>
      <c r="Q203" s="67">
        <f t="shared" si="88"/>
        <v>0</v>
      </c>
      <c r="R203" s="68">
        <f t="shared" si="88"/>
        <v>0</v>
      </c>
      <c r="S203" s="66">
        <f>SUM(S184,S192,S199,S200)</f>
        <v>0</v>
      </c>
      <c r="T203" s="66">
        <f>SUM(T184,T192,T199,T200)</f>
        <v>1353.6</v>
      </c>
      <c r="U203" s="66">
        <f>SUM(U184,U192,U199,U200)</f>
        <v>799.9000000000001</v>
      </c>
    </row>
    <row r="204" spans="1:21" ht="5.25" customHeight="1" hidden="1">
      <c r="A204" s="204" t="s">
        <v>41</v>
      </c>
      <c r="B204" s="205"/>
      <c r="C204" s="205"/>
      <c r="D204" s="95"/>
      <c r="E204" s="95"/>
      <c r="F204" s="178"/>
      <c r="G204" s="95"/>
      <c r="H204" s="178"/>
      <c r="I204" s="96"/>
      <c r="J204" s="113"/>
      <c r="K204" s="96"/>
      <c r="L204" s="96"/>
      <c r="M204" s="96"/>
      <c r="N204" s="96"/>
      <c r="O204" s="96"/>
      <c r="P204" s="96"/>
      <c r="Q204" s="96"/>
      <c r="R204" s="97"/>
      <c r="S204" s="113"/>
      <c r="T204" s="113"/>
      <c r="U204" s="113"/>
    </row>
    <row r="205" spans="1:21" ht="5.25" customHeight="1" hidden="1">
      <c r="A205" s="39" t="s">
        <v>33</v>
      </c>
      <c r="B205" s="18">
        <v>210</v>
      </c>
      <c r="C205" s="19" t="s">
        <v>30</v>
      </c>
      <c r="D205" s="73">
        <f aca="true" t="shared" si="89" ref="D205:R205">SUM(D206:D208)</f>
        <v>0</v>
      </c>
      <c r="E205" s="73">
        <f t="shared" si="89"/>
        <v>0</v>
      </c>
      <c r="F205" s="163">
        <f t="shared" si="89"/>
        <v>0</v>
      </c>
      <c r="G205" s="73">
        <f t="shared" si="89"/>
        <v>0</v>
      </c>
      <c r="H205" s="163">
        <f t="shared" si="89"/>
        <v>0</v>
      </c>
      <c r="I205" s="74">
        <f t="shared" si="89"/>
        <v>0</v>
      </c>
      <c r="J205" s="14">
        <f t="shared" si="89"/>
        <v>0</v>
      </c>
      <c r="K205" s="74">
        <f t="shared" si="89"/>
        <v>0</v>
      </c>
      <c r="L205" s="74">
        <f t="shared" si="89"/>
        <v>0</v>
      </c>
      <c r="M205" s="74">
        <f>SUM(M206:M208)</f>
        <v>0</v>
      </c>
      <c r="N205" s="74"/>
      <c r="O205" s="74">
        <f>SUM(O206:O208)</f>
        <v>0</v>
      </c>
      <c r="P205" s="74">
        <f>SUM(P206:P208)</f>
        <v>0</v>
      </c>
      <c r="Q205" s="74">
        <f>SUM(Q206:Q208)</f>
        <v>0</v>
      </c>
      <c r="R205" s="75">
        <f t="shared" si="89"/>
        <v>0</v>
      </c>
      <c r="S205" s="14">
        <f>SUM(S206:S208)</f>
        <v>0</v>
      </c>
      <c r="T205" s="14">
        <f>SUM(T206:T208)</f>
        <v>0</v>
      </c>
      <c r="U205" s="14">
        <f>SUM(U206:U208)</f>
        <v>0</v>
      </c>
    </row>
    <row r="206" spans="1:21" ht="5.25" customHeight="1" hidden="1">
      <c r="A206" s="36" t="s">
        <v>33</v>
      </c>
      <c r="B206" s="24">
        <v>211</v>
      </c>
      <c r="C206" s="25" t="s">
        <v>1</v>
      </c>
      <c r="D206" s="76"/>
      <c r="E206" s="76"/>
      <c r="F206" s="174"/>
      <c r="G206" s="76"/>
      <c r="H206" s="174"/>
      <c r="I206" s="28"/>
      <c r="J206" s="27"/>
      <c r="K206" s="28"/>
      <c r="L206" s="28"/>
      <c r="M206" s="28"/>
      <c r="N206" s="28"/>
      <c r="O206" s="28"/>
      <c r="P206" s="28"/>
      <c r="Q206" s="28"/>
      <c r="R206" s="29"/>
      <c r="S206" s="27"/>
      <c r="T206" s="27"/>
      <c r="U206" s="27"/>
    </row>
    <row r="207" spans="1:21" ht="14.25" customHeight="1" hidden="1">
      <c r="A207" s="36" t="s">
        <v>33</v>
      </c>
      <c r="B207" s="24">
        <v>212</v>
      </c>
      <c r="C207" s="114" t="s">
        <v>2</v>
      </c>
      <c r="D207" s="84"/>
      <c r="E207" s="84"/>
      <c r="F207" s="174"/>
      <c r="G207" s="84"/>
      <c r="H207" s="174"/>
      <c r="I207" s="85"/>
      <c r="J207" s="27"/>
      <c r="K207" s="85"/>
      <c r="L207" s="85"/>
      <c r="M207" s="85"/>
      <c r="N207" s="85"/>
      <c r="O207" s="85"/>
      <c r="P207" s="85"/>
      <c r="Q207" s="85"/>
      <c r="R207" s="86"/>
      <c r="S207" s="27"/>
      <c r="T207" s="27"/>
      <c r="U207" s="27"/>
    </row>
    <row r="208" spans="1:21" ht="15.75" customHeight="1" hidden="1">
      <c r="A208" s="36" t="s">
        <v>33</v>
      </c>
      <c r="B208" s="24">
        <v>213</v>
      </c>
      <c r="C208" s="25" t="s">
        <v>3</v>
      </c>
      <c r="D208" s="76"/>
      <c r="E208" s="76"/>
      <c r="F208" s="174"/>
      <c r="G208" s="76"/>
      <c r="H208" s="174"/>
      <c r="I208" s="28"/>
      <c r="J208" s="27"/>
      <c r="K208" s="28"/>
      <c r="L208" s="28"/>
      <c r="M208" s="28"/>
      <c r="N208" s="28"/>
      <c r="O208" s="28"/>
      <c r="P208" s="28"/>
      <c r="Q208" s="28"/>
      <c r="R208" s="29"/>
      <c r="S208" s="27"/>
      <c r="T208" s="27"/>
      <c r="U208" s="27"/>
    </row>
    <row r="209" spans="1:21" ht="18" customHeight="1" hidden="1">
      <c r="A209" s="39" t="s">
        <v>71</v>
      </c>
      <c r="B209" s="18">
        <v>220</v>
      </c>
      <c r="C209" s="19" t="s">
        <v>4</v>
      </c>
      <c r="D209" s="52">
        <f aca="true" t="shared" si="90" ref="D209:R209">SUM(D210:D215)</f>
        <v>0</v>
      </c>
      <c r="E209" s="52">
        <f t="shared" si="90"/>
        <v>0</v>
      </c>
      <c r="F209" s="163">
        <f t="shared" si="90"/>
        <v>0</v>
      </c>
      <c r="G209" s="52">
        <f t="shared" si="90"/>
        <v>0</v>
      </c>
      <c r="H209" s="163">
        <f t="shared" si="90"/>
        <v>0</v>
      </c>
      <c r="I209" s="21">
        <f t="shared" si="90"/>
        <v>0</v>
      </c>
      <c r="J209" s="14">
        <f t="shared" si="90"/>
        <v>0</v>
      </c>
      <c r="K209" s="21">
        <f t="shared" si="90"/>
        <v>0</v>
      </c>
      <c r="L209" s="21">
        <f t="shared" si="90"/>
        <v>0</v>
      </c>
      <c r="M209" s="21">
        <f>SUM(M210:M215)</f>
        <v>0</v>
      </c>
      <c r="N209" s="21"/>
      <c r="O209" s="21">
        <f>SUM(O210:O215)</f>
        <v>0</v>
      </c>
      <c r="P209" s="21">
        <f>SUM(P210:P215)</f>
        <v>0</v>
      </c>
      <c r="Q209" s="21">
        <f>SUM(Q210:Q215)</f>
        <v>0</v>
      </c>
      <c r="R209" s="22">
        <f t="shared" si="90"/>
        <v>0</v>
      </c>
      <c r="S209" s="14">
        <f>SUM(S210:S215)</f>
        <v>0</v>
      </c>
      <c r="T209" s="14">
        <f>SUM(T210:T215)</f>
        <v>0</v>
      </c>
      <c r="U209" s="14">
        <f>SUM(U210:U215)</f>
        <v>0</v>
      </c>
    </row>
    <row r="210" spans="1:21" ht="12.75" customHeight="1" hidden="1">
      <c r="A210" s="36" t="s">
        <v>33</v>
      </c>
      <c r="B210" s="24">
        <v>221</v>
      </c>
      <c r="C210" s="25" t="s">
        <v>5</v>
      </c>
      <c r="D210" s="76"/>
      <c r="E210" s="76"/>
      <c r="F210" s="174"/>
      <c r="G210" s="76"/>
      <c r="H210" s="174"/>
      <c r="I210" s="28"/>
      <c r="J210" s="27"/>
      <c r="K210" s="28"/>
      <c r="L210" s="28"/>
      <c r="M210" s="28"/>
      <c r="N210" s="28"/>
      <c r="O210" s="28"/>
      <c r="P210" s="28"/>
      <c r="Q210" s="28"/>
      <c r="R210" s="29"/>
      <c r="S210" s="27"/>
      <c r="T210" s="27"/>
      <c r="U210" s="27"/>
    </row>
    <row r="211" spans="1:21" ht="15" customHeight="1" hidden="1">
      <c r="A211" s="36" t="s">
        <v>33</v>
      </c>
      <c r="B211" s="24">
        <v>222</v>
      </c>
      <c r="C211" s="25" t="s">
        <v>6</v>
      </c>
      <c r="D211" s="84">
        <v>0</v>
      </c>
      <c r="E211" s="84">
        <v>0</v>
      </c>
      <c r="F211" s="174">
        <v>0</v>
      </c>
      <c r="G211" s="84">
        <v>0</v>
      </c>
      <c r="H211" s="174">
        <v>0</v>
      </c>
      <c r="I211" s="85">
        <v>0</v>
      </c>
      <c r="J211" s="27">
        <f>SUM(K211:R211)</f>
        <v>0</v>
      </c>
      <c r="K211" s="85"/>
      <c r="L211" s="85"/>
      <c r="M211" s="85"/>
      <c r="N211" s="85"/>
      <c r="O211" s="85"/>
      <c r="P211" s="85"/>
      <c r="Q211" s="85"/>
      <c r="R211" s="86"/>
      <c r="S211" s="27">
        <f>SUM(T211:AA211)</f>
        <v>0</v>
      </c>
      <c r="T211" s="27">
        <f>SUM(U211:AB211)</f>
        <v>0</v>
      </c>
      <c r="U211" s="27">
        <f>SUM(V211:AC211)</f>
        <v>0</v>
      </c>
    </row>
    <row r="212" spans="1:21" ht="16.5" customHeight="1" hidden="1">
      <c r="A212" s="36" t="s">
        <v>33</v>
      </c>
      <c r="B212" s="24">
        <v>223</v>
      </c>
      <c r="C212" s="25" t="s">
        <v>7</v>
      </c>
      <c r="D212" s="26"/>
      <c r="E212" s="26"/>
      <c r="F212" s="165"/>
      <c r="G212" s="26"/>
      <c r="H212" s="165"/>
      <c r="I212" s="28"/>
      <c r="J212" s="27">
        <f aca="true" t="shared" si="91" ref="J212:J217">SUM(K212:R212)</f>
        <v>0</v>
      </c>
      <c r="K212" s="28"/>
      <c r="L212" s="28"/>
      <c r="M212" s="28"/>
      <c r="N212" s="28"/>
      <c r="O212" s="28"/>
      <c r="P212" s="28"/>
      <c r="Q212" s="28"/>
      <c r="R212" s="29"/>
      <c r="S212" s="27">
        <f aca="true" t="shared" si="92" ref="S212:U217">SUM(T212:AA212)</f>
        <v>0</v>
      </c>
      <c r="T212" s="27">
        <f t="shared" si="92"/>
        <v>0</v>
      </c>
      <c r="U212" s="27">
        <f t="shared" si="92"/>
        <v>0</v>
      </c>
    </row>
    <row r="213" spans="1:21" ht="18.75" customHeight="1" hidden="1">
      <c r="A213" s="36" t="s">
        <v>33</v>
      </c>
      <c r="B213" s="24">
        <v>224</v>
      </c>
      <c r="C213" s="25" t="s">
        <v>8</v>
      </c>
      <c r="D213" s="26"/>
      <c r="E213" s="26"/>
      <c r="F213" s="165"/>
      <c r="G213" s="26"/>
      <c r="H213" s="165"/>
      <c r="I213" s="28"/>
      <c r="J213" s="27">
        <f t="shared" si="91"/>
        <v>0</v>
      </c>
      <c r="K213" s="28"/>
      <c r="L213" s="28"/>
      <c r="M213" s="28"/>
      <c r="N213" s="28"/>
      <c r="O213" s="28"/>
      <c r="P213" s="28"/>
      <c r="Q213" s="28"/>
      <c r="R213" s="29"/>
      <c r="S213" s="27">
        <f t="shared" si="92"/>
        <v>0</v>
      </c>
      <c r="T213" s="27">
        <f t="shared" si="92"/>
        <v>0</v>
      </c>
      <c r="U213" s="27">
        <f t="shared" si="92"/>
        <v>0</v>
      </c>
    </row>
    <row r="214" spans="1:21" ht="17.25" customHeight="1" hidden="1">
      <c r="A214" s="36" t="s">
        <v>33</v>
      </c>
      <c r="B214" s="24">
        <v>225</v>
      </c>
      <c r="C214" s="25" t="s">
        <v>9</v>
      </c>
      <c r="D214" s="26"/>
      <c r="E214" s="26"/>
      <c r="F214" s="165"/>
      <c r="G214" s="26"/>
      <c r="H214" s="165"/>
      <c r="I214" s="28"/>
      <c r="J214" s="27">
        <f t="shared" si="91"/>
        <v>0</v>
      </c>
      <c r="K214" s="28"/>
      <c r="L214" s="28"/>
      <c r="M214" s="28"/>
      <c r="N214" s="28"/>
      <c r="O214" s="28"/>
      <c r="P214" s="28"/>
      <c r="Q214" s="28"/>
      <c r="R214" s="29"/>
      <c r="S214" s="27">
        <f t="shared" si="92"/>
        <v>0</v>
      </c>
      <c r="T214" s="27">
        <f t="shared" si="92"/>
        <v>0</v>
      </c>
      <c r="U214" s="27">
        <f t="shared" si="92"/>
        <v>0</v>
      </c>
    </row>
    <row r="215" spans="1:21" ht="15.75" hidden="1">
      <c r="A215" s="36" t="s">
        <v>33</v>
      </c>
      <c r="B215" s="24">
        <v>226</v>
      </c>
      <c r="C215" s="76" t="s">
        <v>10</v>
      </c>
      <c r="D215" s="84"/>
      <c r="E215" s="84"/>
      <c r="F215" s="174"/>
      <c r="G215" s="84"/>
      <c r="H215" s="174"/>
      <c r="I215" s="85"/>
      <c r="J215" s="27">
        <f t="shared" si="91"/>
        <v>0</v>
      </c>
      <c r="K215" s="85"/>
      <c r="L215" s="85"/>
      <c r="M215" s="85"/>
      <c r="N215" s="85"/>
      <c r="O215" s="85"/>
      <c r="P215" s="85"/>
      <c r="Q215" s="85"/>
      <c r="R215" s="86"/>
      <c r="S215" s="27">
        <f t="shared" si="92"/>
        <v>0</v>
      </c>
      <c r="T215" s="27">
        <f t="shared" si="92"/>
        <v>0</v>
      </c>
      <c r="U215" s="27">
        <f t="shared" si="92"/>
        <v>0</v>
      </c>
    </row>
    <row r="216" spans="1:21" ht="15.75" hidden="1">
      <c r="A216" s="39" t="s">
        <v>33</v>
      </c>
      <c r="B216" s="18">
        <v>290</v>
      </c>
      <c r="C216" s="115" t="s">
        <v>12</v>
      </c>
      <c r="D216" s="52"/>
      <c r="E216" s="52"/>
      <c r="F216" s="163"/>
      <c r="G216" s="52"/>
      <c r="H216" s="163"/>
      <c r="I216" s="21"/>
      <c r="J216" s="27">
        <f t="shared" si="91"/>
        <v>0</v>
      </c>
      <c r="K216" s="21"/>
      <c r="L216" s="21"/>
      <c r="M216" s="21"/>
      <c r="N216" s="21"/>
      <c r="O216" s="21"/>
      <c r="P216" s="21"/>
      <c r="Q216" s="21"/>
      <c r="R216" s="22"/>
      <c r="S216" s="27">
        <f t="shared" si="92"/>
        <v>0</v>
      </c>
      <c r="T216" s="27">
        <f t="shared" si="92"/>
        <v>0</v>
      </c>
      <c r="U216" s="27">
        <f t="shared" si="92"/>
        <v>0</v>
      </c>
    </row>
    <row r="217" spans="1:21" ht="21" customHeight="1" hidden="1">
      <c r="A217" s="39" t="s">
        <v>33</v>
      </c>
      <c r="B217" s="18">
        <v>300</v>
      </c>
      <c r="C217" s="19" t="s">
        <v>13</v>
      </c>
      <c r="D217" s="52" t="e">
        <f>SUM(#REF!)</f>
        <v>#REF!</v>
      </c>
      <c r="E217" s="52" t="e">
        <f>SUM(#REF!)</f>
        <v>#REF!</v>
      </c>
      <c r="F217" s="163" t="e">
        <f>SUM(#REF!)</f>
        <v>#REF!</v>
      </c>
      <c r="G217" s="52" t="e">
        <f>SUM(#REF!)</f>
        <v>#REF!</v>
      </c>
      <c r="H217" s="163" t="e">
        <f>SUM(#REF!)</f>
        <v>#REF!</v>
      </c>
      <c r="I217" s="21" t="e">
        <f>SUM(#REF!)</f>
        <v>#REF!</v>
      </c>
      <c r="J217" s="27">
        <f t="shared" si="91"/>
        <v>0</v>
      </c>
      <c r="K217" s="21"/>
      <c r="L217" s="21"/>
      <c r="M217" s="21"/>
      <c r="N217" s="21"/>
      <c r="O217" s="21"/>
      <c r="P217" s="21"/>
      <c r="Q217" s="21"/>
      <c r="R217" s="22"/>
      <c r="S217" s="27">
        <f t="shared" si="92"/>
        <v>0</v>
      </c>
      <c r="T217" s="27">
        <f t="shared" si="92"/>
        <v>0</v>
      </c>
      <c r="U217" s="27">
        <f t="shared" si="92"/>
        <v>0</v>
      </c>
    </row>
    <row r="218" spans="1:21" ht="18.75" hidden="1">
      <c r="A218" s="206" t="s">
        <v>45</v>
      </c>
      <c r="B218" s="207"/>
      <c r="C218" s="208"/>
      <c r="D218" s="79"/>
      <c r="E218" s="79"/>
      <c r="F218" s="176"/>
      <c r="G218" s="79"/>
      <c r="H218" s="176"/>
      <c r="I218" s="80"/>
      <c r="J218" s="66"/>
      <c r="K218" s="80"/>
      <c r="L218" s="80"/>
      <c r="M218" s="80"/>
      <c r="N218" s="80"/>
      <c r="O218" s="80"/>
      <c r="P218" s="80"/>
      <c r="Q218" s="80"/>
      <c r="R218" s="81"/>
      <c r="S218" s="66"/>
      <c r="T218" s="66"/>
      <c r="U218" s="66"/>
    </row>
    <row r="219" spans="1:21" ht="35.25" customHeight="1" hidden="1">
      <c r="A219" s="90" t="s">
        <v>123</v>
      </c>
      <c r="B219" s="116" t="s">
        <v>112</v>
      </c>
      <c r="C219" s="19" t="s">
        <v>44</v>
      </c>
      <c r="D219" s="73"/>
      <c r="E219" s="73"/>
      <c r="F219" s="163"/>
      <c r="G219" s="40">
        <f>SUM(D219:F219)</f>
        <v>0</v>
      </c>
      <c r="H219" s="163">
        <f>6-6</f>
        <v>0</v>
      </c>
      <c r="I219" s="74">
        <v>0</v>
      </c>
      <c r="J219" s="14">
        <f>SUM(K219:R219)</f>
        <v>0</v>
      </c>
      <c r="K219" s="74"/>
      <c r="L219" s="74"/>
      <c r="M219" s="74"/>
      <c r="N219" s="74"/>
      <c r="O219" s="74"/>
      <c r="P219" s="74"/>
      <c r="Q219" s="74"/>
      <c r="R219" s="75"/>
      <c r="S219" s="14">
        <f>SUM(T219:AA219)</f>
        <v>0</v>
      </c>
      <c r="T219" s="14">
        <f>SUM(U219:AB219)</f>
        <v>0</v>
      </c>
      <c r="U219" s="14">
        <f>SUM(V219:AC219)</f>
        <v>0</v>
      </c>
    </row>
    <row r="220" spans="1:21" ht="15.75" hidden="1">
      <c r="A220" s="82" t="s">
        <v>46</v>
      </c>
      <c r="B220" s="83" t="s">
        <v>47</v>
      </c>
      <c r="C220" s="91" t="s">
        <v>72</v>
      </c>
      <c r="D220" s="84"/>
      <c r="E220" s="84"/>
      <c r="F220" s="174"/>
      <c r="G220" s="2">
        <f>SUM(D220:F220)</f>
        <v>0</v>
      </c>
      <c r="H220" s="174"/>
      <c r="I220" s="85"/>
      <c r="J220" s="27"/>
      <c r="K220" s="85"/>
      <c r="L220" s="85"/>
      <c r="M220" s="85"/>
      <c r="N220" s="85"/>
      <c r="O220" s="85"/>
      <c r="P220" s="85"/>
      <c r="Q220" s="85"/>
      <c r="R220" s="86"/>
      <c r="S220" s="27"/>
      <c r="T220" s="27"/>
      <c r="U220" s="27"/>
    </row>
    <row r="221" spans="1:21" ht="15.75" hidden="1">
      <c r="A221" s="82" t="s">
        <v>46</v>
      </c>
      <c r="B221" s="83" t="s">
        <v>37</v>
      </c>
      <c r="C221" s="91" t="s">
        <v>72</v>
      </c>
      <c r="D221" s="84"/>
      <c r="E221" s="84"/>
      <c r="F221" s="174"/>
      <c r="G221" s="2">
        <f>SUM(D221:F221)</f>
        <v>0</v>
      </c>
      <c r="H221" s="174"/>
      <c r="I221" s="85"/>
      <c r="J221" s="27"/>
      <c r="K221" s="85"/>
      <c r="L221" s="85"/>
      <c r="M221" s="85"/>
      <c r="N221" s="85"/>
      <c r="O221" s="85"/>
      <c r="P221" s="85"/>
      <c r="Q221" s="85"/>
      <c r="R221" s="86"/>
      <c r="S221" s="27"/>
      <c r="T221" s="27"/>
      <c r="U221" s="27"/>
    </row>
    <row r="222" spans="1:21" ht="15.75" hidden="1">
      <c r="A222" s="82" t="s">
        <v>46</v>
      </c>
      <c r="B222" s="83" t="s">
        <v>54</v>
      </c>
      <c r="C222" s="91" t="s">
        <v>72</v>
      </c>
      <c r="D222" s="84"/>
      <c r="E222" s="84"/>
      <c r="F222" s="174"/>
      <c r="G222" s="2">
        <f>SUM(D222:F222)</f>
        <v>0</v>
      </c>
      <c r="H222" s="174"/>
      <c r="I222" s="85"/>
      <c r="J222" s="27"/>
      <c r="K222" s="85"/>
      <c r="L222" s="85"/>
      <c r="M222" s="85"/>
      <c r="N222" s="85"/>
      <c r="O222" s="85"/>
      <c r="P222" s="85"/>
      <c r="Q222" s="85"/>
      <c r="R222" s="86"/>
      <c r="S222" s="27"/>
      <c r="T222" s="27"/>
      <c r="U222" s="27"/>
    </row>
    <row r="223" spans="1:21" ht="18" customHeight="1" hidden="1">
      <c r="A223" s="211" t="s">
        <v>48</v>
      </c>
      <c r="B223" s="212"/>
      <c r="C223" s="212"/>
      <c r="D223" s="78">
        <f aca="true" t="shared" si="93" ref="D223:R223">SUM(D219:D222)</f>
        <v>0</v>
      </c>
      <c r="E223" s="78">
        <f t="shared" si="93"/>
        <v>0</v>
      </c>
      <c r="F223" s="176">
        <f t="shared" si="93"/>
        <v>0</v>
      </c>
      <c r="G223" s="78">
        <f t="shared" si="93"/>
        <v>0</v>
      </c>
      <c r="H223" s="176">
        <f t="shared" si="93"/>
        <v>0</v>
      </c>
      <c r="I223" s="67">
        <f t="shared" si="93"/>
        <v>0</v>
      </c>
      <c r="J223" s="66">
        <f t="shared" si="93"/>
        <v>0</v>
      </c>
      <c r="K223" s="67">
        <f t="shared" si="93"/>
        <v>0</v>
      </c>
      <c r="L223" s="67">
        <f t="shared" si="93"/>
        <v>0</v>
      </c>
      <c r="M223" s="67">
        <f t="shared" si="93"/>
        <v>0</v>
      </c>
      <c r="N223" s="67">
        <f t="shared" si="93"/>
        <v>0</v>
      </c>
      <c r="O223" s="67">
        <f>SUM(O219:O222)</f>
        <v>0</v>
      </c>
      <c r="P223" s="67">
        <f t="shared" si="93"/>
        <v>0</v>
      </c>
      <c r="Q223" s="67">
        <f t="shared" si="93"/>
        <v>0</v>
      </c>
      <c r="R223" s="68">
        <f t="shared" si="93"/>
        <v>0</v>
      </c>
      <c r="S223" s="66">
        <f>SUM(S219:S222)</f>
        <v>0</v>
      </c>
      <c r="T223" s="66">
        <f>SUM(T219:T222)</f>
        <v>0</v>
      </c>
      <c r="U223" s="66">
        <f>SUM(U219:U222)</f>
        <v>0</v>
      </c>
    </row>
    <row r="224" spans="1:21" ht="15.75" hidden="1">
      <c r="A224" s="11" t="s">
        <v>96</v>
      </c>
      <c r="B224" s="94"/>
      <c r="C224" s="95"/>
      <c r="D224" s="95"/>
      <c r="E224" s="95"/>
      <c r="F224" s="178"/>
      <c r="G224" s="95"/>
      <c r="H224" s="178"/>
      <c r="I224" s="96"/>
      <c r="J224" s="113"/>
      <c r="K224" s="96"/>
      <c r="L224" s="96"/>
      <c r="M224" s="96"/>
      <c r="N224" s="96"/>
      <c r="O224" s="96"/>
      <c r="P224" s="96"/>
      <c r="Q224" s="96"/>
      <c r="R224" s="97"/>
      <c r="S224" s="113"/>
      <c r="T224" s="113"/>
      <c r="U224" s="113"/>
    </row>
    <row r="225" spans="1:21" ht="15.75" hidden="1">
      <c r="A225" s="36" t="s">
        <v>97</v>
      </c>
      <c r="B225" s="117">
        <v>212</v>
      </c>
      <c r="C225" s="77" t="s">
        <v>2</v>
      </c>
      <c r="D225" s="77">
        <v>0</v>
      </c>
      <c r="E225" s="77">
        <v>0</v>
      </c>
      <c r="F225" s="174">
        <v>0</v>
      </c>
      <c r="G225" s="77">
        <v>0</v>
      </c>
      <c r="H225" s="174">
        <v>0</v>
      </c>
      <c r="I225" s="120">
        <v>0</v>
      </c>
      <c r="J225" s="27">
        <f aca="true" t="shared" si="94" ref="J225:J231">SUM(K225:R225)</f>
        <v>0</v>
      </c>
      <c r="K225" s="118"/>
      <c r="L225" s="118"/>
      <c r="M225" s="118"/>
      <c r="N225" s="118"/>
      <c r="O225" s="118"/>
      <c r="P225" s="118"/>
      <c r="Q225" s="118"/>
      <c r="R225" s="119"/>
      <c r="S225" s="27">
        <f aca="true" t="shared" si="95" ref="S225:U231">SUM(T225:AA225)</f>
        <v>0</v>
      </c>
      <c r="T225" s="27">
        <f t="shared" si="95"/>
        <v>0</v>
      </c>
      <c r="U225" s="27">
        <f t="shared" si="95"/>
        <v>0</v>
      </c>
    </row>
    <row r="226" spans="1:21" ht="15.75" hidden="1">
      <c r="A226" s="36" t="s">
        <v>97</v>
      </c>
      <c r="B226" s="117">
        <v>222</v>
      </c>
      <c r="C226" s="77" t="s">
        <v>6</v>
      </c>
      <c r="D226" s="77">
        <v>0</v>
      </c>
      <c r="E226" s="77">
        <v>0</v>
      </c>
      <c r="F226" s="174">
        <v>0</v>
      </c>
      <c r="G226" s="2">
        <f aca="true" t="shared" si="96" ref="G226:G231">SUM(D226:F226)</f>
        <v>0</v>
      </c>
      <c r="H226" s="174">
        <v>0</v>
      </c>
      <c r="I226" s="120">
        <v>0</v>
      </c>
      <c r="J226" s="27">
        <f t="shared" si="94"/>
        <v>0</v>
      </c>
      <c r="K226" s="120"/>
      <c r="L226" s="118"/>
      <c r="M226" s="118"/>
      <c r="N226" s="118"/>
      <c r="O226" s="118"/>
      <c r="P226" s="118"/>
      <c r="Q226" s="118"/>
      <c r="R226" s="119"/>
      <c r="S226" s="27">
        <f t="shared" si="95"/>
        <v>0</v>
      </c>
      <c r="T226" s="27">
        <f t="shared" si="95"/>
        <v>0</v>
      </c>
      <c r="U226" s="27">
        <f t="shared" si="95"/>
        <v>0</v>
      </c>
    </row>
    <row r="227" spans="1:21" ht="15.75" hidden="1">
      <c r="A227" s="36" t="s">
        <v>97</v>
      </c>
      <c r="B227" s="117">
        <v>290</v>
      </c>
      <c r="C227" s="77" t="s">
        <v>12</v>
      </c>
      <c r="D227" s="77"/>
      <c r="E227" s="77"/>
      <c r="F227" s="174"/>
      <c r="G227" s="2">
        <f t="shared" si="96"/>
        <v>0</v>
      </c>
      <c r="H227" s="174">
        <v>0</v>
      </c>
      <c r="I227" s="120">
        <v>0</v>
      </c>
      <c r="J227" s="27">
        <f t="shared" si="94"/>
        <v>0</v>
      </c>
      <c r="K227" s="120"/>
      <c r="L227" s="118"/>
      <c r="M227" s="120"/>
      <c r="N227" s="118"/>
      <c r="O227" s="118"/>
      <c r="P227" s="118"/>
      <c r="Q227" s="118"/>
      <c r="R227" s="119"/>
      <c r="S227" s="27">
        <f t="shared" si="95"/>
        <v>0</v>
      </c>
      <c r="T227" s="27">
        <f t="shared" si="95"/>
        <v>0</v>
      </c>
      <c r="U227" s="27">
        <f t="shared" si="95"/>
        <v>0</v>
      </c>
    </row>
    <row r="228" spans="1:21" ht="15.75" hidden="1">
      <c r="A228" s="36" t="s">
        <v>97</v>
      </c>
      <c r="B228" s="117"/>
      <c r="C228" s="77"/>
      <c r="D228" s="121"/>
      <c r="E228" s="121"/>
      <c r="F228" s="178"/>
      <c r="G228" s="2">
        <f t="shared" si="96"/>
        <v>0</v>
      </c>
      <c r="H228" s="178"/>
      <c r="I228" s="118"/>
      <c r="J228" s="27">
        <f t="shared" si="94"/>
        <v>0</v>
      </c>
      <c r="K228" s="122"/>
      <c r="L228" s="118"/>
      <c r="M228" s="118"/>
      <c r="N228" s="118"/>
      <c r="O228" s="118"/>
      <c r="P228" s="118"/>
      <c r="Q228" s="118"/>
      <c r="R228" s="119"/>
      <c r="S228" s="27">
        <f t="shared" si="95"/>
        <v>0</v>
      </c>
      <c r="T228" s="27">
        <f t="shared" si="95"/>
        <v>0</v>
      </c>
      <c r="U228" s="27">
        <f t="shared" si="95"/>
        <v>0</v>
      </c>
    </row>
    <row r="229" spans="1:21" ht="15.75" hidden="1">
      <c r="A229" s="39" t="s">
        <v>97</v>
      </c>
      <c r="B229" s="123">
        <v>300</v>
      </c>
      <c r="C229" s="124" t="s">
        <v>13</v>
      </c>
      <c r="D229" s="41">
        <f>SUM(D230:D231)</f>
        <v>0</v>
      </c>
      <c r="E229" s="41">
        <f>SUM(E230:E231)</f>
        <v>0</v>
      </c>
      <c r="F229" s="164">
        <f>SUM(F230:F231)</f>
        <v>0</v>
      </c>
      <c r="G229" s="2">
        <f t="shared" si="96"/>
        <v>0</v>
      </c>
      <c r="H229" s="164">
        <f>SUM(H230:H231)</f>
        <v>0</v>
      </c>
      <c r="I229" s="42">
        <f>SUM(I230:I231)</f>
        <v>0</v>
      </c>
      <c r="J229" s="27">
        <f t="shared" si="94"/>
        <v>0</v>
      </c>
      <c r="K229" s="42">
        <f aca="true" t="shared" si="97" ref="K229:R229">SUM(K230:K231)</f>
        <v>0</v>
      </c>
      <c r="L229" s="42">
        <f t="shared" si="97"/>
        <v>0</v>
      </c>
      <c r="M229" s="42">
        <f>SUM(M230:M231)</f>
        <v>0</v>
      </c>
      <c r="N229" s="42">
        <f t="shared" si="97"/>
        <v>0</v>
      </c>
      <c r="O229" s="42">
        <f>SUM(O230:O231)</f>
        <v>0</v>
      </c>
      <c r="P229" s="42">
        <f t="shared" si="97"/>
        <v>0</v>
      </c>
      <c r="Q229" s="42">
        <f t="shared" si="97"/>
        <v>0</v>
      </c>
      <c r="R229" s="43">
        <f t="shared" si="97"/>
        <v>0</v>
      </c>
      <c r="S229" s="27">
        <f t="shared" si="95"/>
        <v>0</v>
      </c>
      <c r="T229" s="27">
        <f t="shared" si="95"/>
        <v>0</v>
      </c>
      <c r="U229" s="27">
        <f t="shared" si="95"/>
        <v>0</v>
      </c>
    </row>
    <row r="230" spans="1:21" ht="16.5" customHeight="1" hidden="1">
      <c r="A230" s="36" t="s">
        <v>97</v>
      </c>
      <c r="B230" s="24">
        <v>310</v>
      </c>
      <c r="C230" s="25" t="s">
        <v>14</v>
      </c>
      <c r="D230" s="26">
        <v>0</v>
      </c>
      <c r="E230" s="26">
        <v>0</v>
      </c>
      <c r="F230" s="165">
        <v>0</v>
      </c>
      <c r="G230" s="2">
        <f t="shared" si="96"/>
        <v>0</v>
      </c>
      <c r="H230" s="165"/>
      <c r="I230" s="28">
        <v>0</v>
      </c>
      <c r="J230" s="27">
        <f t="shared" si="94"/>
        <v>0</v>
      </c>
      <c r="K230" s="28"/>
      <c r="L230" s="28"/>
      <c r="M230" s="28"/>
      <c r="N230" s="28"/>
      <c r="O230" s="28"/>
      <c r="P230" s="28"/>
      <c r="Q230" s="28"/>
      <c r="R230" s="29"/>
      <c r="S230" s="27">
        <f t="shared" si="95"/>
        <v>0</v>
      </c>
      <c r="T230" s="27">
        <f t="shared" si="95"/>
        <v>0</v>
      </c>
      <c r="U230" s="27">
        <f t="shared" si="95"/>
        <v>0</v>
      </c>
    </row>
    <row r="231" spans="1:21" ht="19.5" customHeight="1" hidden="1">
      <c r="A231" s="36" t="s">
        <v>97</v>
      </c>
      <c r="B231" s="24">
        <v>340</v>
      </c>
      <c r="C231" s="25" t="s">
        <v>15</v>
      </c>
      <c r="D231" s="26">
        <v>0</v>
      </c>
      <c r="E231" s="26">
        <v>0</v>
      </c>
      <c r="F231" s="165">
        <v>0</v>
      </c>
      <c r="G231" s="2">
        <f t="shared" si="96"/>
        <v>0</v>
      </c>
      <c r="H231" s="165"/>
      <c r="I231" s="28">
        <v>0</v>
      </c>
      <c r="J231" s="27">
        <f t="shared" si="94"/>
        <v>0</v>
      </c>
      <c r="K231" s="28"/>
      <c r="L231" s="28"/>
      <c r="M231" s="28"/>
      <c r="N231" s="28"/>
      <c r="O231" s="28"/>
      <c r="P231" s="28"/>
      <c r="Q231" s="28"/>
      <c r="R231" s="29"/>
      <c r="S231" s="27">
        <f t="shared" si="95"/>
        <v>0</v>
      </c>
      <c r="T231" s="27">
        <f t="shared" si="95"/>
        <v>0</v>
      </c>
      <c r="U231" s="27">
        <f t="shared" si="95"/>
        <v>0</v>
      </c>
    </row>
    <row r="232" spans="1:21" ht="18.75" hidden="1">
      <c r="A232" s="211" t="s">
        <v>35</v>
      </c>
      <c r="B232" s="212"/>
      <c r="C232" s="212"/>
      <c r="D232" s="65">
        <f>SUM(D225:D229)</f>
        <v>0</v>
      </c>
      <c r="E232" s="65">
        <f aca="true" t="shared" si="98" ref="E232:R232">SUM(E225:E229)</f>
        <v>0</v>
      </c>
      <c r="F232" s="173">
        <f t="shared" si="98"/>
        <v>0</v>
      </c>
      <c r="G232" s="65">
        <f t="shared" si="98"/>
        <v>0</v>
      </c>
      <c r="H232" s="173">
        <f t="shared" si="98"/>
        <v>0</v>
      </c>
      <c r="I232" s="67">
        <f t="shared" si="98"/>
        <v>0</v>
      </c>
      <c r="J232" s="66">
        <f t="shared" si="98"/>
        <v>0</v>
      </c>
      <c r="K232" s="67">
        <f t="shared" si="98"/>
        <v>0</v>
      </c>
      <c r="L232" s="67">
        <f t="shared" si="98"/>
        <v>0</v>
      </c>
      <c r="M232" s="67">
        <f>SUM(M225:M229)</f>
        <v>0</v>
      </c>
      <c r="N232" s="67">
        <f t="shared" si="98"/>
        <v>0</v>
      </c>
      <c r="O232" s="67">
        <f>SUM(O225:O229)</f>
        <v>0</v>
      </c>
      <c r="P232" s="67">
        <f t="shared" si="98"/>
        <v>0</v>
      </c>
      <c r="Q232" s="67">
        <f t="shared" si="98"/>
        <v>0</v>
      </c>
      <c r="R232" s="68">
        <f t="shared" si="98"/>
        <v>0</v>
      </c>
      <c r="S232" s="66">
        <f>SUM(S225:S229)</f>
        <v>0</v>
      </c>
      <c r="T232" s="66">
        <f>SUM(T225:T229)</f>
        <v>0</v>
      </c>
      <c r="U232" s="66">
        <f>SUM(U225:U229)</f>
        <v>0</v>
      </c>
    </row>
    <row r="233" spans="1:21" ht="19.5" customHeight="1" hidden="1">
      <c r="A233" s="206" t="s">
        <v>140</v>
      </c>
      <c r="B233" s="207"/>
      <c r="C233" s="208"/>
      <c r="D233" s="125"/>
      <c r="E233" s="125"/>
      <c r="F233" s="173"/>
      <c r="G233" s="125"/>
      <c r="H233" s="173"/>
      <c r="I233" s="80"/>
      <c r="J233" s="80"/>
      <c r="K233" s="80"/>
      <c r="L233" s="80"/>
      <c r="M233" s="80"/>
      <c r="N233" s="80"/>
      <c r="O233" s="80"/>
      <c r="P233" s="80"/>
      <c r="Q233" s="80"/>
      <c r="R233" s="81"/>
      <c r="S233" s="80"/>
      <c r="T233" s="80"/>
      <c r="U233" s="80"/>
    </row>
    <row r="234" spans="1:21" ht="18.75" hidden="1">
      <c r="A234" s="82" t="s">
        <v>136</v>
      </c>
      <c r="B234" s="117">
        <v>231</v>
      </c>
      <c r="C234" s="77" t="s">
        <v>11</v>
      </c>
      <c r="D234" s="126"/>
      <c r="E234" s="126"/>
      <c r="F234" s="187"/>
      <c r="G234" s="126"/>
      <c r="H234" s="187"/>
      <c r="I234" s="127"/>
      <c r="J234" s="201">
        <f>SUM(K234:R234)</f>
        <v>0</v>
      </c>
      <c r="K234" s="127"/>
      <c r="L234" s="127"/>
      <c r="M234" s="127"/>
      <c r="N234" s="127"/>
      <c r="O234" s="127"/>
      <c r="P234" s="127"/>
      <c r="Q234" s="127"/>
      <c r="R234" s="128"/>
      <c r="S234" s="201">
        <f>T234-J234</f>
        <v>0</v>
      </c>
      <c r="T234" s="201">
        <f>SUM(U234:AB234)</f>
        <v>0</v>
      </c>
      <c r="U234" s="201">
        <v>0</v>
      </c>
    </row>
    <row r="235" spans="1:21" ht="18.75" hidden="1">
      <c r="A235" s="211" t="s">
        <v>141</v>
      </c>
      <c r="B235" s="212"/>
      <c r="C235" s="212"/>
      <c r="D235" s="65">
        <f aca="true" t="shared" si="99" ref="D235:R235">SUM(D234:D234)</f>
        <v>0</v>
      </c>
      <c r="E235" s="65">
        <f t="shared" si="99"/>
        <v>0</v>
      </c>
      <c r="F235" s="173">
        <f t="shared" si="99"/>
        <v>0</v>
      </c>
      <c r="G235" s="65">
        <f t="shared" si="99"/>
        <v>0</v>
      </c>
      <c r="H235" s="173">
        <f t="shared" si="99"/>
        <v>0</v>
      </c>
      <c r="I235" s="67">
        <f t="shared" si="99"/>
        <v>0</v>
      </c>
      <c r="J235" s="66">
        <f t="shared" si="99"/>
        <v>0</v>
      </c>
      <c r="K235" s="67">
        <f t="shared" si="99"/>
        <v>0</v>
      </c>
      <c r="L235" s="67">
        <f t="shared" si="99"/>
        <v>0</v>
      </c>
      <c r="M235" s="67">
        <f t="shared" si="99"/>
        <v>0</v>
      </c>
      <c r="N235" s="67">
        <f t="shared" si="99"/>
        <v>0</v>
      </c>
      <c r="O235" s="67">
        <f>SUM(O234:O234)</f>
        <v>0</v>
      </c>
      <c r="P235" s="67">
        <f t="shared" si="99"/>
        <v>0</v>
      </c>
      <c r="Q235" s="67">
        <f t="shared" si="99"/>
        <v>0</v>
      </c>
      <c r="R235" s="68">
        <f t="shared" si="99"/>
        <v>0</v>
      </c>
      <c r="S235" s="66">
        <f>SUM(S234:S234)</f>
        <v>0</v>
      </c>
      <c r="T235" s="66">
        <f>SUM(T234:T234)</f>
        <v>0</v>
      </c>
      <c r="U235" s="66">
        <f>SUM(U234:U234)</f>
        <v>0</v>
      </c>
    </row>
    <row r="236" spans="1:21" ht="22.5" customHeight="1">
      <c r="A236" s="129"/>
      <c r="B236" s="130"/>
      <c r="C236" s="79" t="s">
        <v>40</v>
      </c>
      <c r="D236" s="125">
        <f aca="true" t="shared" si="100" ref="D236:T236">SUM(D88,D104,D169,D182,D223,D232,D124,D112,D203,D174,D235)</f>
        <v>8519</v>
      </c>
      <c r="E236" s="125">
        <f t="shared" si="100"/>
        <v>734.4350000000001</v>
      </c>
      <c r="F236" s="173">
        <f t="shared" si="100"/>
        <v>668.1949999999999</v>
      </c>
      <c r="G236" s="125">
        <f t="shared" si="100"/>
        <v>9921.63</v>
      </c>
      <c r="H236" s="173">
        <f t="shared" si="100"/>
        <v>2222.7</v>
      </c>
      <c r="I236" s="80">
        <f t="shared" si="100"/>
        <v>12408</v>
      </c>
      <c r="J236" s="80">
        <f t="shared" si="100"/>
        <v>11276.000000000002</v>
      </c>
      <c r="K236" s="80">
        <f t="shared" si="100"/>
        <v>988.4</v>
      </c>
      <c r="L236" s="80">
        <f t="shared" si="100"/>
        <v>3121.1000000000004</v>
      </c>
      <c r="M236" s="80">
        <f t="shared" si="100"/>
        <v>2050.4</v>
      </c>
      <c r="N236" s="80">
        <f t="shared" si="100"/>
        <v>1872.8</v>
      </c>
      <c r="O236" s="80">
        <f t="shared" si="100"/>
        <v>0.7</v>
      </c>
      <c r="P236" s="80">
        <f t="shared" si="100"/>
        <v>810</v>
      </c>
      <c r="Q236" s="80">
        <f t="shared" si="100"/>
        <v>117.5</v>
      </c>
      <c r="R236" s="80">
        <f t="shared" si="100"/>
        <v>0</v>
      </c>
      <c r="S236" s="80">
        <f t="shared" si="100"/>
        <v>10.700000000000017</v>
      </c>
      <c r="T236" s="80">
        <f t="shared" si="100"/>
        <v>11286.7</v>
      </c>
      <c r="U236" s="80">
        <f>SUM(U88,U104,U169,U182,U223,U232,U124,U112,U203,U174,U235)</f>
        <v>7555.200000000001</v>
      </c>
    </row>
    <row r="237" spans="1:21" ht="15" customHeight="1">
      <c r="A237" s="131"/>
      <c r="B237" s="24">
        <v>211</v>
      </c>
      <c r="C237" s="25" t="s">
        <v>1</v>
      </c>
      <c r="D237" s="26">
        <f aca="true" t="shared" si="101" ref="D237:S237">SUM(D25,D29,D46,D91,D185,D206,D69,D115)</f>
        <v>3432</v>
      </c>
      <c r="E237" s="26">
        <f t="shared" si="101"/>
        <v>350.33500000000004</v>
      </c>
      <c r="F237" s="165">
        <f t="shared" si="101"/>
        <v>373.33500000000004</v>
      </c>
      <c r="G237" s="26">
        <f t="shared" si="101"/>
        <v>4155.67</v>
      </c>
      <c r="H237" s="165">
        <f t="shared" si="101"/>
        <v>0</v>
      </c>
      <c r="I237" s="28">
        <f t="shared" si="101"/>
        <v>5067.4</v>
      </c>
      <c r="J237" s="85">
        <f t="shared" si="101"/>
        <v>4935.200000000001</v>
      </c>
      <c r="K237" s="85">
        <f t="shared" si="101"/>
        <v>416.59999999999997</v>
      </c>
      <c r="L237" s="85">
        <f t="shared" si="101"/>
        <v>2733</v>
      </c>
      <c r="M237" s="85">
        <f t="shared" si="101"/>
        <v>129.4</v>
      </c>
      <c r="N237" s="85">
        <f t="shared" si="101"/>
        <v>1438.4</v>
      </c>
      <c r="O237" s="85">
        <f t="shared" si="101"/>
        <v>0</v>
      </c>
      <c r="P237" s="85">
        <f t="shared" si="101"/>
        <v>0</v>
      </c>
      <c r="Q237" s="85">
        <f t="shared" si="101"/>
        <v>84.5</v>
      </c>
      <c r="R237" s="85">
        <f t="shared" si="101"/>
        <v>0</v>
      </c>
      <c r="S237" s="85">
        <f t="shared" si="101"/>
        <v>5.700000000000003</v>
      </c>
      <c r="T237" s="85">
        <f>SUM(T25,T29,T46,T91,T185,T206,T69,T115)</f>
        <v>4940.9</v>
      </c>
      <c r="U237" s="85">
        <f>SUM(U25,U29,U46,U91,U185,U206,U69,U115)</f>
        <v>3401</v>
      </c>
    </row>
    <row r="238" spans="1:21" ht="13.5" customHeight="1">
      <c r="A238" s="131"/>
      <c r="B238" s="24">
        <v>212</v>
      </c>
      <c r="C238" s="25" t="s">
        <v>2</v>
      </c>
      <c r="D238" s="26">
        <f aca="true" t="shared" si="102" ref="D238:S238">SUM(D49,D92,D207,D188,D70,D30,D176,D225,)</f>
        <v>3</v>
      </c>
      <c r="E238" s="26">
        <f t="shared" si="102"/>
        <v>0</v>
      </c>
      <c r="F238" s="165">
        <f t="shared" si="102"/>
        <v>0</v>
      </c>
      <c r="G238" s="26">
        <f t="shared" si="102"/>
        <v>3</v>
      </c>
      <c r="H238" s="165">
        <f t="shared" si="102"/>
        <v>0</v>
      </c>
      <c r="I238" s="28">
        <f t="shared" si="102"/>
        <v>17</v>
      </c>
      <c r="J238" s="85">
        <f t="shared" si="102"/>
        <v>8</v>
      </c>
      <c r="K238" s="85">
        <f t="shared" si="102"/>
        <v>10</v>
      </c>
      <c r="L238" s="85">
        <f t="shared" si="102"/>
        <v>0</v>
      </c>
      <c r="M238" s="85">
        <f t="shared" si="102"/>
        <v>0</v>
      </c>
      <c r="N238" s="85">
        <f t="shared" si="102"/>
        <v>0</v>
      </c>
      <c r="O238" s="85">
        <f t="shared" si="102"/>
        <v>0</v>
      </c>
      <c r="P238" s="85">
        <f t="shared" si="102"/>
        <v>0</v>
      </c>
      <c r="Q238" s="85">
        <f t="shared" si="102"/>
        <v>0</v>
      </c>
      <c r="R238" s="85">
        <f t="shared" si="102"/>
        <v>0</v>
      </c>
      <c r="S238" s="85">
        <f t="shared" si="102"/>
        <v>0</v>
      </c>
      <c r="T238" s="85">
        <f>SUM(T49,T92,T207,T188,T70,T30,T176,T225,)</f>
        <v>8</v>
      </c>
      <c r="U238" s="85">
        <f>SUM(U49,U92,U207,U188,U70,U30,U176,U225,)</f>
        <v>0</v>
      </c>
    </row>
    <row r="239" spans="1:21" ht="14.25" customHeight="1">
      <c r="A239" s="131"/>
      <c r="B239" s="24">
        <v>213</v>
      </c>
      <c r="C239" s="25" t="s">
        <v>3</v>
      </c>
      <c r="D239" s="26">
        <f aca="true" t="shared" si="103" ref="D239:S239">SUM(D26,D31,D50,D93,D189,D208,D71,D116)</f>
        <v>1014</v>
      </c>
      <c r="E239" s="26">
        <f t="shared" si="103"/>
        <v>103</v>
      </c>
      <c r="F239" s="165">
        <f t="shared" si="103"/>
        <v>62</v>
      </c>
      <c r="G239" s="26">
        <f t="shared" si="103"/>
        <v>1179</v>
      </c>
      <c r="H239" s="165">
        <f t="shared" si="103"/>
        <v>0</v>
      </c>
      <c r="I239" s="28">
        <f t="shared" si="103"/>
        <v>1530.2999999999997</v>
      </c>
      <c r="J239" s="85">
        <f t="shared" si="103"/>
        <v>1523.3</v>
      </c>
      <c r="K239" s="85">
        <f t="shared" si="103"/>
        <v>164.4</v>
      </c>
      <c r="L239" s="85">
        <f t="shared" si="103"/>
        <v>388.1</v>
      </c>
      <c r="M239" s="85">
        <f t="shared" si="103"/>
        <v>442.6</v>
      </c>
      <c r="N239" s="85">
        <f t="shared" si="103"/>
        <v>434.4</v>
      </c>
      <c r="O239" s="85">
        <f t="shared" si="103"/>
        <v>0</v>
      </c>
      <c r="P239" s="85">
        <f t="shared" si="103"/>
        <v>0</v>
      </c>
      <c r="Q239" s="85">
        <f t="shared" si="103"/>
        <v>25.5</v>
      </c>
      <c r="R239" s="85">
        <f t="shared" si="103"/>
        <v>0</v>
      </c>
      <c r="S239" s="85">
        <f t="shared" si="103"/>
        <v>0</v>
      </c>
      <c r="T239" s="85">
        <f>SUM(T26,T31,T50,T93,T189,T208,T71,T116)</f>
        <v>1523.3</v>
      </c>
      <c r="U239" s="85">
        <f>SUM(U26,U31,U50,U93,U189,U208,U71,U116)</f>
        <v>988.8</v>
      </c>
    </row>
    <row r="240" spans="1:21" ht="15" customHeight="1">
      <c r="A240" s="131"/>
      <c r="B240" s="24">
        <v>221</v>
      </c>
      <c r="C240" s="25" t="s">
        <v>5</v>
      </c>
      <c r="D240" s="26">
        <f aca="true" t="shared" si="104" ref="D240:S240">SUM(D95,D54,D193,D210,D73,D33)</f>
        <v>16</v>
      </c>
      <c r="E240" s="26">
        <f t="shared" si="104"/>
        <v>2.1</v>
      </c>
      <c r="F240" s="165">
        <f t="shared" si="104"/>
        <v>1.56</v>
      </c>
      <c r="G240" s="26">
        <f t="shared" si="104"/>
        <v>19.66</v>
      </c>
      <c r="H240" s="165">
        <f t="shared" si="104"/>
        <v>4</v>
      </c>
      <c r="I240" s="28">
        <f t="shared" si="104"/>
        <v>30</v>
      </c>
      <c r="J240" s="85">
        <f t="shared" si="104"/>
        <v>28.8</v>
      </c>
      <c r="K240" s="85">
        <f t="shared" si="104"/>
        <v>23.3</v>
      </c>
      <c r="L240" s="85">
        <f t="shared" si="104"/>
        <v>0</v>
      </c>
      <c r="M240" s="85">
        <f t="shared" si="104"/>
        <v>0</v>
      </c>
      <c r="N240" s="85">
        <f t="shared" si="104"/>
        <v>0</v>
      </c>
      <c r="O240" s="85">
        <f t="shared" si="104"/>
        <v>0</v>
      </c>
      <c r="P240" s="85">
        <f t="shared" si="104"/>
        <v>0</v>
      </c>
      <c r="Q240" s="85">
        <f t="shared" si="104"/>
        <v>4</v>
      </c>
      <c r="R240" s="85">
        <f t="shared" si="104"/>
        <v>0</v>
      </c>
      <c r="S240" s="85">
        <f t="shared" si="104"/>
        <v>2.2</v>
      </c>
      <c r="T240" s="85">
        <f>SUM(T95,T54,T193,T210,T73,T33)</f>
        <v>31</v>
      </c>
      <c r="U240" s="85">
        <f>SUM(U95,U54,U193,U210,U73,U33)</f>
        <v>14.3</v>
      </c>
    </row>
    <row r="241" spans="1:21" ht="15" customHeight="1">
      <c r="A241" s="131"/>
      <c r="B241" s="24">
        <v>222</v>
      </c>
      <c r="C241" s="25" t="s">
        <v>6</v>
      </c>
      <c r="D241" s="26">
        <f aca="true" t="shared" si="105" ref="D241:S241">SUM(D55,D96,D211,D194,D34,D74,D177,D160,D226)</f>
        <v>0</v>
      </c>
      <c r="E241" s="26">
        <f t="shared" si="105"/>
        <v>0</v>
      </c>
      <c r="F241" s="165">
        <f t="shared" si="105"/>
        <v>0</v>
      </c>
      <c r="G241" s="26">
        <f t="shared" si="105"/>
        <v>0</v>
      </c>
      <c r="H241" s="165">
        <f t="shared" si="105"/>
        <v>0</v>
      </c>
      <c r="I241" s="28">
        <f t="shared" si="105"/>
        <v>15</v>
      </c>
      <c r="J241" s="85">
        <f t="shared" si="105"/>
        <v>0</v>
      </c>
      <c r="K241" s="85">
        <f t="shared" si="105"/>
        <v>0</v>
      </c>
      <c r="L241" s="85">
        <f t="shared" si="105"/>
        <v>0</v>
      </c>
      <c r="M241" s="85">
        <f t="shared" si="105"/>
        <v>0</v>
      </c>
      <c r="N241" s="85">
        <f t="shared" si="105"/>
        <v>0</v>
      </c>
      <c r="O241" s="85">
        <f t="shared" si="105"/>
        <v>0</v>
      </c>
      <c r="P241" s="85">
        <f t="shared" si="105"/>
        <v>0</v>
      </c>
      <c r="Q241" s="85">
        <f t="shared" si="105"/>
        <v>2</v>
      </c>
      <c r="R241" s="85">
        <f t="shared" si="105"/>
        <v>0</v>
      </c>
      <c r="S241" s="85">
        <f t="shared" si="105"/>
        <v>0</v>
      </c>
      <c r="T241" s="85">
        <f>SUM(T55,T96,T211,T194,T34,T74,T177,T160,T226)</f>
        <v>0</v>
      </c>
      <c r="U241" s="85">
        <f>SUM(U55,U96,U211,U194,U34,U74,U177,U160,U226)</f>
        <v>0</v>
      </c>
    </row>
    <row r="242" spans="1:21" ht="15" customHeight="1">
      <c r="A242" s="131"/>
      <c r="B242" s="24">
        <v>223</v>
      </c>
      <c r="C242" s="25" t="s">
        <v>7</v>
      </c>
      <c r="D242" s="26">
        <f aca="true" t="shared" si="106" ref="D242:S242">SUM(D56,D97,D150,D195,D212,D75,D35)</f>
        <v>159</v>
      </c>
      <c r="E242" s="26">
        <f t="shared" si="106"/>
        <v>23</v>
      </c>
      <c r="F242" s="165">
        <f t="shared" si="106"/>
        <v>21</v>
      </c>
      <c r="G242" s="26">
        <f t="shared" si="106"/>
        <v>203</v>
      </c>
      <c r="H242" s="165">
        <f t="shared" si="106"/>
        <v>0.09999999999999432</v>
      </c>
      <c r="I242" s="28">
        <f t="shared" si="106"/>
        <v>626</v>
      </c>
      <c r="J242" s="85">
        <f t="shared" si="106"/>
        <v>615.3</v>
      </c>
      <c r="K242" s="85">
        <f t="shared" si="106"/>
        <v>118.1</v>
      </c>
      <c r="L242" s="85">
        <f t="shared" si="106"/>
        <v>0</v>
      </c>
      <c r="M242" s="85">
        <f t="shared" si="106"/>
        <v>501</v>
      </c>
      <c r="N242" s="85">
        <f t="shared" si="106"/>
        <v>0</v>
      </c>
      <c r="O242" s="85">
        <f t="shared" si="106"/>
        <v>0</v>
      </c>
      <c r="P242" s="85">
        <f t="shared" si="106"/>
        <v>0</v>
      </c>
      <c r="Q242" s="85">
        <f t="shared" si="106"/>
        <v>0</v>
      </c>
      <c r="R242" s="85">
        <f t="shared" si="106"/>
        <v>0</v>
      </c>
      <c r="S242" s="85">
        <f t="shared" si="106"/>
        <v>0</v>
      </c>
      <c r="T242" s="85">
        <f>SUM(T56,T97,T150,T195,T212,T75,T35)</f>
        <v>615.3</v>
      </c>
      <c r="U242" s="85">
        <f>SUM(U56,U97,U150,U195,U212,U75,U35)</f>
        <v>339</v>
      </c>
    </row>
    <row r="243" spans="1:21" ht="15.75" customHeight="1">
      <c r="A243" s="131"/>
      <c r="B243" s="24">
        <v>224</v>
      </c>
      <c r="C243" s="25" t="s">
        <v>8</v>
      </c>
      <c r="D243" s="26">
        <f aca="true" t="shared" si="107" ref="D243:S243">SUM(D57,D213,D76,D36,D196,D98)</f>
        <v>0</v>
      </c>
      <c r="E243" s="26">
        <f t="shared" si="107"/>
        <v>0</v>
      </c>
      <c r="F243" s="165">
        <f t="shared" si="107"/>
        <v>0</v>
      </c>
      <c r="G243" s="26">
        <f t="shared" si="107"/>
        <v>0</v>
      </c>
      <c r="H243" s="165">
        <f t="shared" si="107"/>
        <v>0</v>
      </c>
      <c r="I243" s="28">
        <f t="shared" si="107"/>
        <v>3</v>
      </c>
      <c r="J243" s="85">
        <f t="shared" si="107"/>
        <v>0</v>
      </c>
      <c r="K243" s="85">
        <f t="shared" si="107"/>
        <v>0</v>
      </c>
      <c r="L243" s="85">
        <f t="shared" si="107"/>
        <v>0</v>
      </c>
      <c r="M243" s="85">
        <f t="shared" si="107"/>
        <v>0</v>
      </c>
      <c r="N243" s="85">
        <f t="shared" si="107"/>
        <v>0</v>
      </c>
      <c r="O243" s="85">
        <f t="shared" si="107"/>
        <v>0</v>
      </c>
      <c r="P243" s="85">
        <f t="shared" si="107"/>
        <v>0</v>
      </c>
      <c r="Q243" s="85">
        <f t="shared" si="107"/>
        <v>0</v>
      </c>
      <c r="R243" s="85">
        <f t="shared" si="107"/>
        <v>0</v>
      </c>
      <c r="S243" s="85">
        <f t="shared" si="107"/>
        <v>0</v>
      </c>
      <c r="T243" s="85">
        <f>SUM(T57,T213,T76,T36,T196,T98)</f>
        <v>0</v>
      </c>
      <c r="U243" s="85">
        <f>SUM(U57,U213,U76,U36,U196,U98)</f>
        <v>0</v>
      </c>
    </row>
    <row r="244" spans="1:21" ht="14.25" customHeight="1">
      <c r="A244" s="131"/>
      <c r="B244" s="24">
        <v>225</v>
      </c>
      <c r="C244" s="25" t="s">
        <v>9</v>
      </c>
      <c r="D244" s="26">
        <f aca="true" t="shared" si="108" ref="D244:I244">SUM(D151,D133,D99,D197,D214,D77,D58,D37,D171,D108,D128:D129,D155,D157,D161,D134,D121,D142)</f>
        <v>853</v>
      </c>
      <c r="E244" s="26">
        <f t="shared" si="108"/>
        <v>62</v>
      </c>
      <c r="F244" s="165">
        <f t="shared" si="108"/>
        <v>2</v>
      </c>
      <c r="G244" s="26">
        <f t="shared" si="108"/>
        <v>917</v>
      </c>
      <c r="H244" s="165">
        <f t="shared" si="108"/>
        <v>2168.6</v>
      </c>
      <c r="I244" s="28">
        <f t="shared" si="108"/>
        <v>3075.4</v>
      </c>
      <c r="J244" s="85">
        <f aca="true" t="shared" si="109" ref="J244:S244">SUM(J151,J133,J99,J197,J214,J77,J58,J37,J171,J108,J128:J129,J155,J157,J161,J134,J142)+J119+J106</f>
        <v>1517.3000000000002</v>
      </c>
      <c r="K244" s="85">
        <f t="shared" si="109"/>
        <v>30</v>
      </c>
      <c r="L244" s="85">
        <f t="shared" si="109"/>
        <v>0</v>
      </c>
      <c r="M244" s="85">
        <f t="shared" si="109"/>
        <v>102.4</v>
      </c>
      <c r="N244" s="85">
        <f t="shared" si="109"/>
        <v>0</v>
      </c>
      <c r="O244" s="85">
        <f t="shared" si="109"/>
        <v>0</v>
      </c>
      <c r="P244" s="85">
        <f t="shared" si="109"/>
        <v>405</v>
      </c>
      <c r="Q244" s="85">
        <f t="shared" si="109"/>
        <v>0</v>
      </c>
      <c r="R244" s="85">
        <f t="shared" si="109"/>
        <v>0</v>
      </c>
      <c r="S244" s="85">
        <f t="shared" si="109"/>
        <v>0.5999999999999943</v>
      </c>
      <c r="T244" s="85">
        <f>SUM(T151,T133,T99,T197,T214,T77,T58,T37,T171,T108,T128:T129,T155,T157,T161,T134,T142)+T119+T106</f>
        <v>1517.9</v>
      </c>
      <c r="U244" s="85">
        <f>SUM(U151,U133,U99,U197,U214,U77,U58,U37,U171,U108,U128:U129,U155,U157,U161,U134,U142)+U119+U106</f>
        <v>1278.1999999999998</v>
      </c>
    </row>
    <row r="245" spans="1:21" ht="16.5" customHeight="1">
      <c r="A245" s="131"/>
      <c r="B245" s="24">
        <v>226</v>
      </c>
      <c r="C245" s="25" t="s">
        <v>10</v>
      </c>
      <c r="D245" s="28">
        <f aca="true" t="shared" si="110" ref="D245:I245">SUM(D17,D100,D109,D130,D136,D143,D152,D158,D162,D178,D198,D220,D123)</f>
        <v>148</v>
      </c>
      <c r="E245" s="28">
        <f t="shared" si="110"/>
        <v>61</v>
      </c>
      <c r="F245" s="166">
        <f t="shared" si="110"/>
        <v>28.7</v>
      </c>
      <c r="G245" s="28">
        <f t="shared" si="110"/>
        <v>237.7</v>
      </c>
      <c r="H245" s="166">
        <f t="shared" si="110"/>
        <v>0</v>
      </c>
      <c r="I245" s="28">
        <f t="shared" si="110"/>
        <v>304.7</v>
      </c>
      <c r="J245" s="85">
        <f aca="true" t="shared" si="111" ref="J245:S245">SUM(J17,J100,J109,J130,J136,J143,J152,J158,J162,J178,J198,J220,J123)+J120</f>
        <v>590.4000000000001</v>
      </c>
      <c r="K245" s="85">
        <f t="shared" si="111"/>
        <v>60</v>
      </c>
      <c r="L245" s="85">
        <f t="shared" si="111"/>
        <v>0</v>
      </c>
      <c r="M245" s="85">
        <f t="shared" si="111"/>
        <v>0</v>
      </c>
      <c r="N245" s="85">
        <f t="shared" si="111"/>
        <v>0</v>
      </c>
      <c r="O245" s="85">
        <f t="shared" si="111"/>
        <v>0</v>
      </c>
      <c r="P245" s="85">
        <f t="shared" si="111"/>
        <v>0</v>
      </c>
      <c r="Q245" s="85">
        <f t="shared" si="111"/>
        <v>0</v>
      </c>
      <c r="R245" s="85">
        <f t="shared" si="111"/>
        <v>0</v>
      </c>
      <c r="S245" s="85">
        <f t="shared" si="111"/>
        <v>-172.7</v>
      </c>
      <c r="T245" s="85">
        <f>SUM(T17,T100,T109,T130,T136,T143,T152,T158,T162,T178,T198,T220,T123)+T120</f>
        <v>417.7</v>
      </c>
      <c r="U245" s="85">
        <f>SUM(U17,U100,U109,U130,U136,U143,U152,U158,U162,U178,U198,U220,U123)+U120</f>
        <v>115.5</v>
      </c>
    </row>
    <row r="246" spans="1:21" ht="18" customHeight="1">
      <c r="A246" s="131"/>
      <c r="B246" s="24">
        <v>231</v>
      </c>
      <c r="C246" s="25" t="s">
        <v>11</v>
      </c>
      <c r="D246" s="28">
        <f aca="true" t="shared" si="112" ref="D246:S246">SUM(D83,D234)</f>
        <v>0</v>
      </c>
      <c r="E246" s="28">
        <f t="shared" si="112"/>
        <v>0</v>
      </c>
      <c r="F246" s="166">
        <f t="shared" si="112"/>
        <v>0</v>
      </c>
      <c r="G246" s="28">
        <f t="shared" si="112"/>
        <v>0</v>
      </c>
      <c r="H246" s="166">
        <f t="shared" si="112"/>
        <v>0</v>
      </c>
      <c r="I246" s="28">
        <f t="shared" si="112"/>
        <v>0</v>
      </c>
      <c r="J246" s="85">
        <f t="shared" si="112"/>
        <v>0</v>
      </c>
      <c r="K246" s="85">
        <f t="shared" si="112"/>
        <v>0</v>
      </c>
      <c r="L246" s="85">
        <f t="shared" si="112"/>
        <v>0</v>
      </c>
      <c r="M246" s="85">
        <f t="shared" si="112"/>
        <v>0</v>
      </c>
      <c r="N246" s="85">
        <f t="shared" si="112"/>
        <v>0</v>
      </c>
      <c r="O246" s="85">
        <f t="shared" si="112"/>
        <v>0</v>
      </c>
      <c r="P246" s="85">
        <f t="shared" si="112"/>
        <v>0</v>
      </c>
      <c r="Q246" s="85">
        <f t="shared" si="112"/>
        <v>0</v>
      </c>
      <c r="R246" s="85">
        <f t="shared" si="112"/>
        <v>0</v>
      </c>
      <c r="S246" s="85">
        <f t="shared" si="112"/>
        <v>0</v>
      </c>
      <c r="T246" s="85">
        <f>SUM(T83,T234)</f>
        <v>0</v>
      </c>
      <c r="U246" s="85">
        <f>SUM(U83,U234)</f>
        <v>0</v>
      </c>
    </row>
    <row r="247" spans="1:21" ht="15" customHeight="1">
      <c r="A247" s="131"/>
      <c r="B247" s="24">
        <v>242</v>
      </c>
      <c r="C247" s="25" t="s">
        <v>57</v>
      </c>
      <c r="D247" s="26">
        <f aca="true" t="shared" si="113" ref="D247:S247">SUM(D147)</f>
        <v>0</v>
      </c>
      <c r="E247" s="26">
        <f t="shared" si="113"/>
        <v>0</v>
      </c>
      <c r="F247" s="165">
        <f t="shared" si="113"/>
        <v>0</v>
      </c>
      <c r="G247" s="26">
        <f t="shared" si="113"/>
        <v>0</v>
      </c>
      <c r="H247" s="165">
        <f t="shared" si="113"/>
        <v>0</v>
      </c>
      <c r="I247" s="28">
        <f t="shared" si="113"/>
        <v>95</v>
      </c>
      <c r="J247" s="85">
        <f t="shared" si="113"/>
        <v>0</v>
      </c>
      <c r="K247" s="85">
        <f t="shared" si="113"/>
        <v>0</v>
      </c>
      <c r="L247" s="85">
        <f t="shared" si="113"/>
        <v>0</v>
      </c>
      <c r="M247" s="85">
        <f t="shared" si="113"/>
        <v>0</v>
      </c>
      <c r="N247" s="85">
        <f t="shared" si="113"/>
        <v>0</v>
      </c>
      <c r="O247" s="85">
        <f t="shared" si="113"/>
        <v>0</v>
      </c>
      <c r="P247" s="85">
        <f t="shared" si="113"/>
        <v>0</v>
      </c>
      <c r="Q247" s="85">
        <f t="shared" si="113"/>
        <v>0</v>
      </c>
      <c r="R247" s="85">
        <f t="shared" si="113"/>
        <v>0</v>
      </c>
      <c r="S247" s="85">
        <f t="shared" si="113"/>
        <v>0</v>
      </c>
      <c r="T247" s="85">
        <f>SUM(T147)</f>
        <v>0</v>
      </c>
      <c r="U247" s="85">
        <f>SUM(U147)</f>
        <v>0</v>
      </c>
    </row>
    <row r="248" spans="1:21" ht="14.25" customHeight="1">
      <c r="A248" s="131"/>
      <c r="B248" s="24">
        <v>251</v>
      </c>
      <c r="C248" s="25" t="s">
        <v>106</v>
      </c>
      <c r="D248" s="28">
        <f aca="true" t="shared" si="114" ref="D248:S248">SUM(D79,D60,D140,D141,D80)</f>
        <v>646</v>
      </c>
      <c r="E248" s="28">
        <f t="shared" si="114"/>
        <v>110</v>
      </c>
      <c r="F248" s="166">
        <f t="shared" si="114"/>
        <v>53</v>
      </c>
      <c r="G248" s="28">
        <f t="shared" si="114"/>
        <v>809</v>
      </c>
      <c r="H248" s="166">
        <f t="shared" si="114"/>
        <v>0</v>
      </c>
      <c r="I248" s="28">
        <f t="shared" si="114"/>
        <v>875</v>
      </c>
      <c r="J248" s="85">
        <f t="shared" si="114"/>
        <v>983.0999999999999</v>
      </c>
      <c r="K248" s="85">
        <f t="shared" si="114"/>
        <v>0</v>
      </c>
      <c r="L248" s="85">
        <f t="shared" si="114"/>
        <v>0</v>
      </c>
      <c r="M248" s="85">
        <f t="shared" si="114"/>
        <v>875</v>
      </c>
      <c r="N248" s="85">
        <f t="shared" si="114"/>
        <v>0</v>
      </c>
      <c r="O248" s="85">
        <f t="shared" si="114"/>
        <v>0</v>
      </c>
      <c r="P248" s="85">
        <f t="shared" si="114"/>
        <v>0</v>
      </c>
      <c r="Q248" s="85">
        <f t="shared" si="114"/>
        <v>0</v>
      </c>
      <c r="R248" s="85">
        <f t="shared" si="114"/>
        <v>0</v>
      </c>
      <c r="S248" s="85">
        <f t="shared" si="114"/>
        <v>0</v>
      </c>
      <c r="T248" s="85">
        <f>SUM(T79,T60,T140,T141,T80)</f>
        <v>983.0999999999999</v>
      </c>
      <c r="U248" s="85">
        <f>SUM(U79,U60,U140,U141,U80)</f>
        <v>919.8</v>
      </c>
    </row>
    <row r="249" spans="1:21" ht="17.25" customHeight="1" hidden="1">
      <c r="A249" s="131"/>
      <c r="B249" s="24">
        <v>262</v>
      </c>
      <c r="C249" s="25" t="s">
        <v>36</v>
      </c>
      <c r="D249" s="26">
        <f aca="true" t="shared" si="115" ref="D249:S249">SUM(D61,D39)</f>
        <v>0</v>
      </c>
      <c r="E249" s="26">
        <f t="shared" si="115"/>
        <v>0</v>
      </c>
      <c r="F249" s="165">
        <f t="shared" si="115"/>
        <v>0</v>
      </c>
      <c r="G249" s="26">
        <f t="shared" si="115"/>
        <v>0</v>
      </c>
      <c r="H249" s="165">
        <f t="shared" si="115"/>
        <v>0</v>
      </c>
      <c r="I249" s="28">
        <f t="shared" si="115"/>
        <v>0</v>
      </c>
      <c r="J249" s="85">
        <f t="shared" si="115"/>
        <v>0</v>
      </c>
      <c r="K249" s="85">
        <f t="shared" si="115"/>
        <v>0</v>
      </c>
      <c r="L249" s="85">
        <f t="shared" si="115"/>
        <v>0</v>
      </c>
      <c r="M249" s="85">
        <f t="shared" si="115"/>
        <v>0</v>
      </c>
      <c r="N249" s="85">
        <f t="shared" si="115"/>
        <v>0</v>
      </c>
      <c r="O249" s="85">
        <f t="shared" si="115"/>
        <v>0</v>
      </c>
      <c r="P249" s="85">
        <f t="shared" si="115"/>
        <v>0</v>
      </c>
      <c r="Q249" s="85">
        <f t="shared" si="115"/>
        <v>0</v>
      </c>
      <c r="R249" s="85">
        <f t="shared" si="115"/>
        <v>0</v>
      </c>
      <c r="S249" s="85">
        <f t="shared" si="115"/>
        <v>0</v>
      </c>
      <c r="T249" s="85">
        <f>SUM(T61,T39)</f>
        <v>0</v>
      </c>
      <c r="U249" s="85">
        <f>SUM(U61,U39)</f>
        <v>0</v>
      </c>
    </row>
    <row r="250" spans="1:21" ht="15.75" hidden="1">
      <c r="A250" s="131"/>
      <c r="B250" s="24">
        <v>263</v>
      </c>
      <c r="C250" s="25" t="s">
        <v>135</v>
      </c>
      <c r="D250" s="26">
        <f aca="true" t="shared" si="116" ref="D250:S250">SUM(D62,D219)</f>
        <v>0</v>
      </c>
      <c r="E250" s="26">
        <f t="shared" si="116"/>
        <v>0</v>
      </c>
      <c r="F250" s="165">
        <f t="shared" si="116"/>
        <v>0</v>
      </c>
      <c r="G250" s="26">
        <f t="shared" si="116"/>
        <v>0</v>
      </c>
      <c r="H250" s="165">
        <f t="shared" si="116"/>
        <v>0</v>
      </c>
      <c r="I250" s="28">
        <f t="shared" si="116"/>
        <v>0</v>
      </c>
      <c r="J250" s="85">
        <f t="shared" si="116"/>
        <v>0</v>
      </c>
      <c r="K250" s="85">
        <f t="shared" si="116"/>
        <v>0</v>
      </c>
      <c r="L250" s="85">
        <f t="shared" si="116"/>
        <v>0</v>
      </c>
      <c r="M250" s="85">
        <f t="shared" si="116"/>
        <v>0</v>
      </c>
      <c r="N250" s="85">
        <f t="shared" si="116"/>
        <v>0</v>
      </c>
      <c r="O250" s="85">
        <f t="shared" si="116"/>
        <v>0</v>
      </c>
      <c r="P250" s="85">
        <f t="shared" si="116"/>
        <v>0</v>
      </c>
      <c r="Q250" s="85">
        <f t="shared" si="116"/>
        <v>0</v>
      </c>
      <c r="R250" s="85">
        <f t="shared" si="116"/>
        <v>0</v>
      </c>
      <c r="S250" s="85">
        <f t="shared" si="116"/>
        <v>0</v>
      </c>
      <c r="T250" s="85">
        <f>SUM(T62,T219)</f>
        <v>0</v>
      </c>
      <c r="U250" s="85">
        <f>SUM(U62,U219)</f>
        <v>0</v>
      </c>
    </row>
    <row r="251" spans="1:21" ht="13.5" customHeight="1">
      <c r="A251" s="131"/>
      <c r="B251" s="24">
        <v>290</v>
      </c>
      <c r="C251" s="25" t="s">
        <v>12</v>
      </c>
      <c r="D251" s="26">
        <f>SUM(D20,D179,D199,D227)</f>
        <v>21</v>
      </c>
      <c r="E251" s="26">
        <f>SUM(E20,E179,E199,E227)</f>
        <v>8</v>
      </c>
      <c r="F251" s="165">
        <f>SUM(F20,F179,F199,F227)</f>
        <v>0</v>
      </c>
      <c r="G251" s="26">
        <f>SUM(G20,G179,G199,G227)</f>
        <v>29</v>
      </c>
      <c r="H251" s="165">
        <f>SUM(H20,H179,H199,H227)</f>
        <v>50</v>
      </c>
      <c r="I251" s="28">
        <f>SUM(I20,I179,I199,I227,)</f>
        <v>82</v>
      </c>
      <c r="J251" s="85">
        <f aca="true" t="shared" si="117" ref="J251:S251">SUM(J20,J179,J199,J227)</f>
        <v>222.6</v>
      </c>
      <c r="K251" s="85">
        <f t="shared" si="117"/>
        <v>73</v>
      </c>
      <c r="L251" s="85">
        <f t="shared" si="117"/>
        <v>0</v>
      </c>
      <c r="M251" s="85">
        <f t="shared" si="117"/>
        <v>0</v>
      </c>
      <c r="N251" s="85">
        <f t="shared" si="117"/>
        <v>0</v>
      </c>
      <c r="O251" s="85">
        <f t="shared" si="117"/>
        <v>0</v>
      </c>
      <c r="P251" s="85">
        <f t="shared" si="117"/>
        <v>0</v>
      </c>
      <c r="Q251" s="85">
        <f t="shared" si="117"/>
        <v>0</v>
      </c>
      <c r="R251" s="85">
        <f t="shared" si="117"/>
        <v>0</v>
      </c>
      <c r="S251" s="85">
        <f t="shared" si="117"/>
        <v>0</v>
      </c>
      <c r="T251" s="85">
        <f>SUM(T20,T179,T199,T227)</f>
        <v>222.6</v>
      </c>
      <c r="U251" s="85">
        <f>SUM(U20,U179,U199,U227)</f>
        <v>112.00000000000001</v>
      </c>
    </row>
    <row r="252" spans="1:21" ht="15" customHeight="1">
      <c r="A252" s="131"/>
      <c r="B252" s="24">
        <v>310</v>
      </c>
      <c r="C252" s="25" t="s">
        <v>14</v>
      </c>
      <c r="D252" s="26">
        <f aca="true" t="shared" si="118" ref="D252:S252">SUM(D22,D102,D201,D230,D164,D138,D107,D137)</f>
        <v>1937</v>
      </c>
      <c r="E252" s="26">
        <f t="shared" si="118"/>
        <v>0</v>
      </c>
      <c r="F252" s="165">
        <f t="shared" si="118"/>
        <v>47</v>
      </c>
      <c r="G252" s="26">
        <f t="shared" si="118"/>
        <v>1984</v>
      </c>
      <c r="H252" s="165">
        <f t="shared" si="118"/>
        <v>0</v>
      </c>
      <c r="I252" s="28">
        <f t="shared" si="118"/>
        <v>349</v>
      </c>
      <c r="J252" s="85">
        <f t="shared" si="118"/>
        <v>183.39999999999998</v>
      </c>
      <c r="K252" s="85">
        <f t="shared" si="118"/>
        <v>0</v>
      </c>
      <c r="L252" s="85">
        <f t="shared" si="118"/>
        <v>0</v>
      </c>
      <c r="M252" s="85">
        <f t="shared" si="118"/>
        <v>0</v>
      </c>
      <c r="N252" s="85">
        <f t="shared" si="118"/>
        <v>0</v>
      </c>
      <c r="O252" s="85">
        <f t="shared" si="118"/>
        <v>0</v>
      </c>
      <c r="P252" s="85">
        <f t="shared" si="118"/>
        <v>0</v>
      </c>
      <c r="Q252" s="85">
        <f t="shared" si="118"/>
        <v>0</v>
      </c>
      <c r="R252" s="85">
        <f t="shared" si="118"/>
        <v>0</v>
      </c>
      <c r="S252" s="85">
        <f t="shared" si="118"/>
        <v>0</v>
      </c>
      <c r="T252" s="85">
        <f>SUM(T22,T102,T201,T230,T164,T138,T107,T137)</f>
        <v>183.39999999999998</v>
      </c>
      <c r="U252" s="85">
        <f>SUM(U22,U102,U201,U230,U164,U138,U107,U137)</f>
        <v>3.2</v>
      </c>
    </row>
    <row r="253" spans="1:21" ht="14.25" customHeight="1">
      <c r="A253" s="131"/>
      <c r="B253" s="24">
        <v>340</v>
      </c>
      <c r="C253" s="25" t="s">
        <v>15</v>
      </c>
      <c r="D253" s="28">
        <f aca="true" t="shared" si="119" ref="D253:I253">SUM(D23,D103,D111,D117,D202,D231,D165,D154)</f>
        <v>290</v>
      </c>
      <c r="E253" s="28">
        <f t="shared" si="119"/>
        <v>15</v>
      </c>
      <c r="F253" s="166">
        <f t="shared" si="119"/>
        <v>79.6</v>
      </c>
      <c r="G253" s="28">
        <f t="shared" si="119"/>
        <v>384.6</v>
      </c>
      <c r="H253" s="166">
        <f t="shared" si="119"/>
        <v>0</v>
      </c>
      <c r="I253" s="28">
        <f t="shared" si="119"/>
        <v>338.2</v>
      </c>
      <c r="J253" s="85">
        <f>SUM(J23,J103,J111,J117,J202,J231,J165,J154)+J121+J167+J168</f>
        <v>668.5999999999999</v>
      </c>
      <c r="K253" s="85">
        <f aca="true" t="shared" si="120" ref="K253:U253">SUM(K23,K103,K111,K117,K202,K231,K165,K154)+K121+K167+K168</f>
        <v>93</v>
      </c>
      <c r="L253" s="85">
        <f t="shared" si="120"/>
        <v>0</v>
      </c>
      <c r="M253" s="85">
        <f t="shared" si="120"/>
        <v>0</v>
      </c>
      <c r="N253" s="85">
        <f t="shared" si="120"/>
        <v>0</v>
      </c>
      <c r="O253" s="85">
        <f t="shared" si="120"/>
        <v>0.7</v>
      </c>
      <c r="P253" s="85">
        <f t="shared" si="120"/>
        <v>405</v>
      </c>
      <c r="Q253" s="85">
        <f t="shared" si="120"/>
        <v>1.5</v>
      </c>
      <c r="R253" s="85">
        <f t="shared" si="120"/>
        <v>0</v>
      </c>
      <c r="S253" s="85">
        <f t="shared" si="120"/>
        <v>174.90000000000003</v>
      </c>
      <c r="T253" s="85">
        <f t="shared" si="120"/>
        <v>843.5</v>
      </c>
      <c r="U253" s="85">
        <f t="shared" si="120"/>
        <v>383.4</v>
      </c>
    </row>
    <row r="254" spans="1:21" ht="19.5" thickBot="1">
      <c r="A254" s="132"/>
      <c r="B254" s="133"/>
      <c r="C254" s="134" t="s">
        <v>43</v>
      </c>
      <c r="D254" s="135">
        <f aca="true" t="shared" si="121" ref="D254:I254">SUM(D237:D253)</f>
        <v>8519</v>
      </c>
      <c r="E254" s="135">
        <f t="shared" si="121"/>
        <v>734.4350000000001</v>
      </c>
      <c r="F254" s="188">
        <f t="shared" si="121"/>
        <v>668.195</v>
      </c>
      <c r="G254" s="135">
        <f t="shared" si="121"/>
        <v>9921.63</v>
      </c>
      <c r="H254" s="188">
        <f t="shared" si="121"/>
        <v>2222.7</v>
      </c>
      <c r="I254" s="136">
        <f t="shared" si="121"/>
        <v>12408</v>
      </c>
      <c r="J254" s="136">
        <f aca="true" t="shared" si="122" ref="J254:R254">SUM(J237:J253)</f>
        <v>11276.000000000002</v>
      </c>
      <c r="K254" s="136">
        <f>SUM(K237:K253)</f>
        <v>988.4</v>
      </c>
      <c r="L254" s="136">
        <f t="shared" si="122"/>
        <v>3121.1</v>
      </c>
      <c r="M254" s="136">
        <f>SUM(M237:M253)</f>
        <v>2050.4</v>
      </c>
      <c r="N254" s="136">
        <f t="shared" si="122"/>
        <v>1872.8000000000002</v>
      </c>
      <c r="O254" s="136">
        <f>SUM(O237:O253)</f>
        <v>0.7</v>
      </c>
      <c r="P254" s="136">
        <f t="shared" si="122"/>
        <v>810</v>
      </c>
      <c r="Q254" s="136">
        <f t="shared" si="122"/>
        <v>117.5</v>
      </c>
      <c r="R254" s="137">
        <f t="shared" si="122"/>
        <v>0</v>
      </c>
      <c r="S254" s="136">
        <f>SUM(S237:S253)</f>
        <v>10.700000000000045</v>
      </c>
      <c r="T254" s="136">
        <f>SUM(T237:T253)</f>
        <v>11286.7</v>
      </c>
      <c r="U254" s="136">
        <f>SUM(U237:U253)</f>
        <v>7555.2</v>
      </c>
    </row>
    <row r="255" spans="1:21" ht="12.75">
      <c r="A255" s="6"/>
      <c r="B255" s="7"/>
      <c r="C255" s="6"/>
      <c r="D255" s="6"/>
      <c r="E255" s="6"/>
      <c r="F255" s="189"/>
      <c r="G255" s="6"/>
      <c r="H255" s="189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</row>
    <row r="256" spans="1:21" ht="12.75">
      <c r="A256" s="6"/>
      <c r="B256" s="7"/>
      <c r="C256" s="6"/>
      <c r="D256" s="6"/>
      <c r="E256" s="6"/>
      <c r="F256" s="189"/>
      <c r="G256" s="6"/>
      <c r="H256" s="189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</row>
    <row r="257" spans="1:21" ht="12.75">
      <c r="A257" s="6"/>
      <c r="B257" s="7"/>
      <c r="C257" s="6"/>
      <c r="D257" s="6"/>
      <c r="E257" s="6"/>
      <c r="F257" s="189"/>
      <c r="G257" s="6"/>
      <c r="H257" s="189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</row>
    <row r="258" spans="1:21" ht="12.75">
      <c r="A258" s="6"/>
      <c r="B258" s="7"/>
      <c r="C258" s="6"/>
      <c r="D258" s="6"/>
      <c r="E258" s="6"/>
      <c r="F258" s="189"/>
      <c r="G258" s="6"/>
      <c r="H258" s="189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</row>
    <row r="259" spans="1:21" ht="12.75">
      <c r="A259" s="6"/>
      <c r="B259" s="7"/>
      <c r="C259" s="6"/>
      <c r="D259" s="6"/>
      <c r="E259" s="6"/>
      <c r="F259" s="189"/>
      <c r="G259" s="6"/>
      <c r="H259" s="189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</row>
    <row r="260" spans="1:21" ht="12.75">
      <c r="A260" s="6"/>
      <c r="B260" s="7"/>
      <c r="C260" s="6"/>
      <c r="D260" s="6"/>
      <c r="E260" s="6"/>
      <c r="F260" s="189"/>
      <c r="G260" s="6"/>
      <c r="H260" s="189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</row>
    <row r="261" spans="1:21" ht="12.75">
      <c r="A261" s="6"/>
      <c r="B261" s="7"/>
      <c r="C261" s="6"/>
      <c r="D261" s="6"/>
      <c r="E261" s="6"/>
      <c r="F261" s="189"/>
      <c r="G261" s="6"/>
      <c r="H261" s="189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</row>
    <row r="262" spans="1:21" ht="12.75">
      <c r="A262" s="6"/>
      <c r="B262" s="7"/>
      <c r="C262" s="6"/>
      <c r="D262" s="6"/>
      <c r="E262" s="6"/>
      <c r="F262" s="189"/>
      <c r="G262" s="6"/>
      <c r="H262" s="189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</row>
    <row r="263" spans="1:21" ht="12.75">
      <c r="A263" s="6"/>
      <c r="B263" s="7"/>
      <c r="C263" s="6"/>
      <c r="D263" s="6"/>
      <c r="E263" s="6"/>
      <c r="F263" s="189"/>
      <c r="G263" s="6"/>
      <c r="H263" s="189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</row>
    <row r="264" spans="1:21" ht="12.75">
      <c r="A264" s="6"/>
      <c r="B264" s="7"/>
      <c r="C264" s="6"/>
      <c r="D264" s="6"/>
      <c r="E264" s="6"/>
      <c r="F264" s="189"/>
      <c r="G264" s="6"/>
      <c r="H264" s="189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</row>
  </sheetData>
  <sheetProtection formatCells="0" formatColumns="0" formatRows="0" insertColumns="0" insertRows="0" insertHyperlinks="0" deleteColumns="0" deleteRows="0" sort="0" autoFilter="0" pivotTables="0"/>
  <mergeCells count="29">
    <mergeCell ref="A169:C169"/>
    <mergeCell ref="A170:C170"/>
    <mergeCell ref="A112:C112"/>
    <mergeCell ref="A113:C113"/>
    <mergeCell ref="B114:C114"/>
    <mergeCell ref="A5:C5"/>
    <mergeCell ref="A88:C88"/>
    <mergeCell ref="A104:C104"/>
    <mergeCell ref="A105:C105"/>
    <mergeCell ref="A174:C174"/>
    <mergeCell ref="A175:C175"/>
    <mergeCell ref="B166:C166"/>
    <mergeCell ref="B122:C122"/>
    <mergeCell ref="A124:C124"/>
    <mergeCell ref="A235:C235"/>
    <mergeCell ref="A182:C182"/>
    <mergeCell ref="A183:C183"/>
    <mergeCell ref="A203:C203"/>
    <mergeCell ref="A223:C223"/>
    <mergeCell ref="A204:C204"/>
    <mergeCell ref="A218:C218"/>
    <mergeCell ref="J1:U1"/>
    <mergeCell ref="A2:U2"/>
    <mergeCell ref="A232:C232"/>
    <mergeCell ref="A233:C233"/>
    <mergeCell ref="B118:C118"/>
    <mergeCell ref="B126:C126"/>
    <mergeCell ref="B131:C131"/>
    <mergeCell ref="B149:C149"/>
  </mergeCells>
  <printOptions/>
  <pageMargins left="0" right="0" top="0" bottom="0.15748031496062992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1  </cp:lastModifiedBy>
  <cp:lastPrinted>2015-10-29T05:28:02Z</cp:lastPrinted>
  <dcterms:created xsi:type="dcterms:W3CDTF">2007-10-26T05:01:23Z</dcterms:created>
  <dcterms:modified xsi:type="dcterms:W3CDTF">2015-10-29T05:36:17Z</dcterms:modified>
  <cp:category/>
  <cp:version/>
  <cp:contentType/>
  <cp:contentStatus/>
</cp:coreProperties>
</file>